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:\TMC\2022\Efficiency Model\"/>
    </mc:Choice>
  </mc:AlternateContent>
  <xr:revisionPtr revIDLastSave="0" documentId="13_ncr:1_{F59C76E3-D0C3-40EE-879B-8B65A12023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ment Effcy. Program" sheetId="11" r:id="rId1"/>
  </sheets>
  <definedNames>
    <definedName name="__123Graph_A" localSheetId="0" hidden="1">'Cement Effcy. Program'!$E$23:$I$23</definedName>
    <definedName name="__123Graph_AAIR" localSheetId="0" hidden="1">'Cement Effcy. Program'!$E$23:$I$23</definedName>
    <definedName name="__123Graph_B" localSheetId="0" hidden="1">'Cement Effcy. Program'!$E$24:$I$24</definedName>
    <definedName name="__123Graph_C" localSheetId="0" hidden="1">'Cement Effcy. Program'!$E$25:$I$25</definedName>
    <definedName name="__123Graph_CAIR" localSheetId="0" hidden="1">'Cement Effcy. Program'!$E$24:$I$24</definedName>
    <definedName name="__123Graph_D" localSheetId="0" hidden="1">'Cement Effcy. Program'!$E$26:$I$26</definedName>
    <definedName name="__123Graph_DAIR" localSheetId="0" hidden="1">'Cement Effcy. Program'!$E$25:$I$25</definedName>
    <definedName name="__123Graph_E" localSheetId="0" hidden="1">'Cement Effcy. Program'!$E$27:$I$27</definedName>
    <definedName name="__123Graph_EAIR" localSheetId="0" hidden="1">'Cement Effcy. Program'!$E$26:$I$26</definedName>
    <definedName name="__123Graph_F" localSheetId="0" hidden="1">'Cement Effcy. Program'!$E$28:$I$28</definedName>
    <definedName name="__123Graph_FAIR" localSheetId="0" hidden="1">'Cement Effcy. Program'!$E$27:$I$27</definedName>
    <definedName name="__123Graph_X" localSheetId="0" hidden="1">'Cement Effcy. Program'!$E$22:$I$22</definedName>
    <definedName name="_1__123Graph_ANON_AIR" localSheetId="0" hidden="1">'Cement Effcy. Program'!$E$23:$I$23</definedName>
    <definedName name="_2__123Graph_CNON_AIR" localSheetId="0" hidden="1">'Cement Effcy. Program'!$E$24:$I$24</definedName>
    <definedName name="_3__123Graph_DNON_AIR" localSheetId="0" hidden="1">'Cement Effcy. Program'!$E$25:$I$25</definedName>
    <definedName name="_4__123Graph_ENON_AIR" localSheetId="0" hidden="1">'Cement Effcy. Program'!$E$26:$I$26</definedName>
    <definedName name="_5__123Graph_FNON_AIR" localSheetId="0" hidden="1">'Cement Effcy. Program'!$E$27:$I$27</definedName>
    <definedName name="_Regression_Int" localSheetId="0" hidden="1">1</definedName>
    <definedName name="_xlnm.Print_Area" localSheetId="0">'Cement Effcy. Program'!$A$8:$I$63</definedName>
    <definedName name="Print_Area_MI" localSheetId="0">'Cement Effcy. Program'!$A$8:$I$63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1" l="1"/>
  <c r="C25" i="11"/>
  <c r="I59" i="11"/>
  <c r="F50" i="11"/>
  <c r="P31" i="11"/>
  <c r="O31" i="11" s="1"/>
  <c r="N31" i="11" s="1"/>
  <c r="M31" i="11" s="1"/>
  <c r="I61" i="11" s="1"/>
  <c r="P30" i="11"/>
  <c r="O30" i="11" s="1"/>
  <c r="N30" i="11" s="1"/>
  <c r="M30" i="11" s="1"/>
  <c r="D26" i="11"/>
  <c r="E26" i="11" s="1"/>
  <c r="I26" i="11" s="1"/>
  <c r="K11" i="11"/>
  <c r="K10" i="11" s="1"/>
  <c r="K9" i="11" s="1"/>
  <c r="B52" i="11"/>
  <c r="C52" i="11"/>
  <c r="D52" i="11"/>
  <c r="K17" i="11"/>
  <c r="K16" i="11"/>
  <c r="K15" i="11" s="1"/>
  <c r="K18" i="11"/>
  <c r="N19" i="11"/>
  <c r="M19" i="11" s="1"/>
  <c r="L19" i="11" s="1"/>
  <c r="N20" i="11"/>
  <c r="M20" i="11" s="1"/>
  <c r="L20" i="11" s="1"/>
  <c r="N22" i="11"/>
  <c r="M22" i="11" s="1"/>
  <c r="L22" i="11" s="1"/>
  <c r="B23" i="11"/>
  <c r="C23" i="11"/>
  <c r="D23" i="11"/>
  <c r="B25" i="11"/>
  <c r="D25" i="11"/>
  <c r="K28" i="11"/>
  <c r="K27" i="11" s="1"/>
  <c r="K26" i="11" s="1"/>
  <c r="K25" i="11" s="1"/>
  <c r="B27" i="11"/>
  <c r="C27" i="11"/>
  <c r="D27" i="11"/>
  <c r="B28" i="11"/>
  <c r="C28" i="11"/>
  <c r="D28" i="11"/>
  <c r="K33" i="11"/>
  <c r="K32" i="11" s="1"/>
  <c r="K31" i="11" s="1"/>
  <c r="H52" i="11"/>
  <c r="I56" i="11"/>
  <c r="E28" i="11" l="1"/>
  <c r="G28" i="11" s="1"/>
  <c r="E27" i="11"/>
  <c r="G27" i="11" s="1"/>
  <c r="E23" i="11"/>
  <c r="I23" i="11" s="1"/>
  <c r="E25" i="11"/>
  <c r="I25" i="11" s="1"/>
  <c r="E24" i="11"/>
  <c r="G24" i="11" s="1"/>
  <c r="F52" i="11"/>
  <c r="K8" i="11" s="1"/>
  <c r="I54" i="11" s="1"/>
  <c r="K30" i="11" s="1"/>
  <c r="D53" i="11" s="1"/>
  <c r="G26" i="11"/>
  <c r="G23" i="11"/>
  <c r="K20" i="11"/>
  <c r="H63" i="11" l="1"/>
  <c r="I63" i="11" s="1"/>
  <c r="H62" i="11"/>
  <c r="I62" i="11" s="1"/>
  <c r="I28" i="11"/>
  <c r="I27" i="11"/>
  <c r="G25" i="11"/>
  <c r="C53" i="11"/>
  <c r="I24" i="11"/>
  <c r="K19" i="11"/>
  <c r="B53" i="11" s="1"/>
  <c r="K22" i="11"/>
  <c r="H53" i="11" s="1"/>
  <c r="I55" i="11" s="1"/>
  <c r="I57" i="11" s="1"/>
  <c r="F53" i="11" l="1"/>
</calcChain>
</file>

<file path=xl/sharedStrings.xml><?xml version="1.0" encoding="utf-8"?>
<sst xmlns="http://schemas.openxmlformats.org/spreadsheetml/2006/main" count="66" uniqueCount="52">
  <si>
    <t>CALCULATION AREA (DO NOT CHANGE):</t>
  </si>
  <si>
    <t>Design Structure:</t>
  </si>
  <si>
    <t>Overdesign:</t>
  </si>
  <si>
    <t>Mix to Compare with Reference:</t>
  </si>
  <si>
    <t>input #</t>
  </si>
  <si>
    <t>#</t>
  </si>
  <si>
    <t>Portland</t>
  </si>
  <si>
    <t>Fly Ash</t>
  </si>
  <si>
    <t>1 Day</t>
  </si>
  <si>
    <t>3 Day</t>
  </si>
  <si>
    <t>7 Day</t>
  </si>
  <si>
    <t>14 Day</t>
  </si>
  <si>
    <t>28 Day</t>
  </si>
  <si>
    <t>3</t>
  </si>
  <si>
    <t>2</t>
  </si>
  <si>
    <t>1</t>
  </si>
  <si>
    <t>4</t>
  </si>
  <si>
    <t>5</t>
  </si>
  <si>
    <t>imput #</t>
  </si>
  <si>
    <t>Cement Efficiency Table @ 28 days</t>
  </si>
  <si>
    <t>Unit Cost</t>
  </si>
  <si>
    <t>Cost/Ref.</t>
  </si>
  <si>
    <t>Cost/Req.</t>
  </si>
  <si>
    <t xml:space="preserve">  2</t>
  </si>
  <si>
    <t xml:space="preserve">  3</t>
  </si>
  <si>
    <t xml:space="preserve">  4</t>
  </si>
  <si>
    <t xml:space="preserve">  5</t>
  </si>
  <si>
    <t>Break Even - Reference Concrete vs. Mix Number:</t>
  </si>
  <si>
    <t>28 Days</t>
  </si>
  <si>
    <t>GGBFS Blend - Total Cementitious Required to Meet Reference Mix Unit Cost</t>
  </si>
  <si>
    <t>GGBFS Blend - Projected Strength after Total Cementitious Change</t>
  </si>
  <si>
    <t>Reference Concrete Strength @ 28 days</t>
  </si>
  <si>
    <t>Strength Difference with GGBFS Blend</t>
  </si>
  <si>
    <t>Cost / Strength Analysis @ Specified Total Cementitious W/ Mix #:</t>
  </si>
  <si>
    <t>LBS.</t>
  </si>
  <si>
    <t>Mix Number:</t>
  </si>
  <si>
    <t>Ref</t>
  </si>
  <si>
    <t>PSI</t>
  </si>
  <si>
    <t>Mix #</t>
  </si>
  <si>
    <t>Portland Cement $/ton:</t>
  </si>
  <si>
    <t>Fly Ash $/ton:</t>
  </si>
  <si>
    <t>Compressive Strength Test Results</t>
  </si>
  <si>
    <t>28-Day $$ per PSI Calculator</t>
  </si>
  <si>
    <t>Slag Cement  $/ton:</t>
  </si>
  <si>
    <t>SlagCem</t>
  </si>
  <si>
    <t>Concrete Producer</t>
  </si>
  <si>
    <r>
      <t xml:space="preserve">GGBFS Blend - Projected Strength @ </t>
    </r>
    <r>
      <rPr>
        <b/>
        <i/>
        <sz val="10"/>
        <color indexed="10"/>
        <rFont val="Calibri"/>
        <family val="2"/>
        <scheme val="minor"/>
      </rPr>
      <t>F53</t>
    </r>
    <r>
      <rPr>
        <sz val="10"/>
        <rFont val="Calibri"/>
        <family val="2"/>
        <scheme val="minor"/>
      </rPr>
      <t xml:space="preserve"> (lbs.) Total Cementitious</t>
    </r>
  </si>
  <si>
    <r>
      <t xml:space="preserve">GGBFS Blend - Unit Cost at </t>
    </r>
    <r>
      <rPr>
        <b/>
        <i/>
        <sz val="10"/>
        <color indexed="10"/>
        <rFont val="Calibri"/>
        <family val="2"/>
        <scheme val="minor"/>
      </rPr>
      <t>F53</t>
    </r>
    <r>
      <rPr>
        <sz val="10"/>
        <rFont val="Calibri"/>
        <family val="2"/>
        <scheme val="minor"/>
      </rPr>
      <t xml:space="preserve"> (lbs.) Total Cementitious</t>
    </r>
  </si>
  <si>
    <r>
      <t xml:space="preserve">Reference - Unit Cost When Equal To GGBFS </t>
    </r>
    <r>
      <rPr>
        <b/>
        <i/>
        <sz val="10"/>
        <color indexed="10"/>
        <rFont val="Calibri"/>
        <family val="2"/>
        <scheme val="minor"/>
      </rPr>
      <t>F53</t>
    </r>
    <r>
      <rPr>
        <sz val="10"/>
        <rFont val="Calibri"/>
        <family val="2"/>
        <scheme val="minor"/>
      </rPr>
      <t xml:space="preserve"> Blend Strength</t>
    </r>
  </si>
  <si>
    <r>
      <t xml:space="preserve">Reference - Strength When Equal to GGBFS </t>
    </r>
    <r>
      <rPr>
        <b/>
        <i/>
        <sz val="10"/>
        <color indexed="10"/>
        <rFont val="Calibri"/>
        <family val="2"/>
        <scheme val="minor"/>
      </rPr>
      <t>F53</t>
    </r>
    <r>
      <rPr>
        <sz val="10"/>
        <rFont val="Calibri"/>
        <family val="2"/>
        <scheme val="minor"/>
      </rPr>
      <t xml:space="preserve"> Blend Cost</t>
    </r>
  </si>
  <si>
    <t xml:space="preserve">As with all concrete mixtures, trial batches should be performed to verify concrete properties.  Results may vary due to a variety of circumstances, including temperature and mixture components, among other things.  You should consult your slag cement professional for assistance.  Nothing contained herein shall be considered or construed as a warranty or guarantee, either expressed or implied, including any warranty of merchantability or fitness for a particular purpose.  </t>
  </si>
  <si>
    <t>Any calculations performed by these calculators are based on data and assumptions provided by you, and any risks associated with such data and assumptions shall be borne by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</si>
</sst>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General_)"/>
    <numFmt numFmtId="165" formatCode="0_)"/>
  </numFmts>
  <fonts count="24" x14ac:knownFonts="1">
    <font>
      <sz val="10"/>
      <name val="MS Sans Serif"/>
    </font>
    <font>
      <sz val="12"/>
      <name val="Helv"/>
    </font>
    <font>
      <sz val="8"/>
      <name val="MS Sans Serif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8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u/>
      <sz val="8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name val="Times New Roman"/>
      <family val="1"/>
    </font>
    <font>
      <sz val="10"/>
      <color rgb="FF2222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gray0625">
        <fgColor indexed="47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108">
    <xf numFmtId="0" fontId="0" fillId="0" borderId="0" xfId="0"/>
    <xf numFmtId="164" fontId="5" fillId="0" borderId="0" xfId="1" applyFont="1"/>
    <xf numFmtId="164" fontId="5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7" fontId="7" fillId="3" borderId="13" xfId="1" applyNumberFormat="1" applyFont="1" applyFill="1" applyBorder="1" applyAlignment="1" applyProtection="1">
      <alignment horizontal="left"/>
      <protection locked="0"/>
    </xf>
    <xf numFmtId="164" fontId="4" fillId="3" borderId="1" xfId="1" applyFont="1" applyFill="1" applyBorder="1" applyProtection="1">
      <protection locked="0"/>
    </xf>
    <xf numFmtId="164" fontId="8" fillId="0" borderId="1" xfId="1" applyFont="1" applyBorder="1" applyProtection="1">
      <protection locked="0"/>
    </xf>
    <xf numFmtId="164" fontId="4" fillId="0" borderId="1" xfId="1" applyFont="1" applyBorder="1" applyProtection="1">
      <protection locked="0"/>
    </xf>
    <xf numFmtId="164" fontId="7" fillId="3" borderId="1" xfId="1" applyFont="1" applyFill="1" applyBorder="1" applyAlignment="1" applyProtection="1">
      <alignment horizontal="right"/>
      <protection locked="0"/>
    </xf>
    <xf numFmtId="164" fontId="9" fillId="0" borderId="1" xfId="1" applyFont="1" applyBorder="1" applyProtection="1">
      <protection locked="0"/>
    </xf>
    <xf numFmtId="164" fontId="10" fillId="0" borderId="1" xfId="1" applyFont="1" applyBorder="1" applyProtection="1">
      <protection locked="0"/>
    </xf>
    <xf numFmtId="164" fontId="4" fillId="0" borderId="14" xfId="1" applyFont="1" applyBorder="1" applyProtection="1">
      <protection locked="0"/>
    </xf>
    <xf numFmtId="164" fontId="5" fillId="0" borderId="0" xfId="1" applyFont="1" applyAlignment="1" applyProtection="1">
      <alignment horizontal="left"/>
    </xf>
    <xf numFmtId="164" fontId="8" fillId="0" borderId="0" xfId="1" applyFont="1" applyAlignment="1" applyProtection="1">
      <alignment horizontal="left"/>
      <protection locked="0"/>
    </xf>
    <xf numFmtId="164" fontId="4" fillId="0" borderId="0" xfId="1" applyFont="1" applyProtection="1">
      <protection locked="0"/>
    </xf>
    <xf numFmtId="7" fontId="8" fillId="0" borderId="0" xfId="1" applyNumberFormat="1" applyFont="1" applyProtection="1">
      <protection locked="0"/>
    </xf>
    <xf numFmtId="7" fontId="7" fillId="3" borderId="0" xfId="1" applyNumberFormat="1" applyFont="1" applyFill="1" applyProtection="1">
      <protection locked="0"/>
    </xf>
    <xf numFmtId="164" fontId="8" fillId="0" borderId="0" xfId="1" applyFont="1" applyProtection="1">
      <protection locked="0"/>
    </xf>
    <xf numFmtId="164" fontId="7" fillId="3" borderId="0" xfId="1" applyFont="1" applyFill="1" applyProtection="1">
      <protection locked="0"/>
    </xf>
    <xf numFmtId="164" fontId="11" fillId="0" borderId="0" xfId="1" applyFont="1"/>
    <xf numFmtId="10" fontId="8" fillId="0" borderId="0" xfId="1" applyNumberFormat="1" applyFont="1" applyAlignment="1" applyProtection="1">
      <alignment horizontal="left"/>
      <protection locked="0"/>
    </xf>
    <xf numFmtId="164" fontId="11" fillId="0" borderId="0" xfId="1" applyFont="1" applyAlignment="1">
      <alignment horizontal="left"/>
    </xf>
    <xf numFmtId="164" fontId="12" fillId="0" borderId="0" xfId="1" applyFont="1" applyAlignment="1">
      <alignment horizontal="left"/>
    </xf>
    <xf numFmtId="164" fontId="13" fillId="0" borderId="7" xfId="1" applyFont="1" applyBorder="1" applyAlignment="1" applyProtection="1">
      <alignment horizontal="right"/>
      <protection locked="0"/>
    </xf>
    <xf numFmtId="164" fontId="14" fillId="0" borderId="2" xfId="1" applyFont="1" applyBorder="1" applyAlignment="1" applyProtection="1">
      <alignment horizontal="right"/>
      <protection locked="0"/>
    </xf>
    <xf numFmtId="164" fontId="15" fillId="0" borderId="2" xfId="1" applyFont="1" applyBorder="1" applyAlignment="1" applyProtection="1">
      <alignment horizontal="right"/>
      <protection locked="0"/>
    </xf>
    <xf numFmtId="164" fontId="15" fillId="0" borderId="3" xfId="1" applyFont="1" applyBorder="1" applyAlignment="1" applyProtection="1">
      <alignment horizontal="right"/>
      <protection locked="0"/>
    </xf>
    <xf numFmtId="164" fontId="16" fillId="0" borderId="0" xfId="1" applyFont="1" applyAlignment="1">
      <alignment horizontal="left"/>
    </xf>
    <xf numFmtId="164" fontId="16" fillId="0" borderId="0" xfId="1" applyFont="1"/>
    <xf numFmtId="164" fontId="12" fillId="0" borderId="0" xfId="1" applyFont="1"/>
    <xf numFmtId="164" fontId="10" fillId="5" borderId="8" xfId="1" applyFont="1" applyFill="1" applyBorder="1" applyAlignment="1" applyProtection="1">
      <alignment horizontal="right"/>
      <protection locked="0"/>
    </xf>
    <xf numFmtId="164" fontId="10" fillId="5" borderId="0" xfId="1" applyFont="1" applyFill="1" applyProtection="1">
      <protection locked="0"/>
    </xf>
    <xf numFmtId="164" fontId="10" fillId="5" borderId="4" xfId="1" applyFont="1" applyFill="1" applyBorder="1" applyProtection="1">
      <protection locked="0"/>
    </xf>
    <xf numFmtId="164" fontId="8" fillId="0" borderId="8" xfId="1" applyFont="1" applyBorder="1" applyProtection="1">
      <protection locked="0"/>
    </xf>
    <xf numFmtId="164" fontId="10" fillId="0" borderId="0" xfId="1" applyFont="1" applyProtection="1">
      <protection locked="0"/>
    </xf>
    <xf numFmtId="164" fontId="10" fillId="0" borderId="4" xfId="1" applyFont="1" applyBorder="1" applyProtection="1">
      <protection locked="0"/>
    </xf>
    <xf numFmtId="164" fontId="8" fillId="0" borderId="9" xfId="1" applyFont="1" applyBorder="1" applyProtection="1">
      <protection locked="0"/>
    </xf>
    <xf numFmtId="164" fontId="10" fillId="0" borderId="5" xfId="1" applyFont="1" applyBorder="1" applyProtection="1">
      <protection locked="0"/>
    </xf>
    <xf numFmtId="164" fontId="10" fillId="0" borderId="6" xfId="1" applyFont="1" applyBorder="1" applyProtection="1">
      <protection locked="0"/>
    </xf>
    <xf numFmtId="164" fontId="4" fillId="4" borderId="0" xfId="1" applyFont="1" applyFill="1"/>
    <xf numFmtId="164" fontId="8" fillId="0" borderId="7" xfId="1" applyFont="1" applyBorder="1" applyAlignment="1" applyProtection="1">
      <alignment horizontal="left"/>
    </xf>
    <xf numFmtId="164" fontId="4" fillId="0" borderId="2" xfId="1" applyFont="1" applyBorder="1"/>
    <xf numFmtId="164" fontId="8" fillId="0" borderId="2" xfId="1" applyFont="1" applyBorder="1"/>
    <xf numFmtId="164" fontId="8" fillId="0" borderId="3" xfId="1" applyFont="1" applyBorder="1"/>
    <xf numFmtId="164" fontId="13" fillId="0" borderId="8" xfId="1" applyFont="1" applyBorder="1" applyAlignment="1" applyProtection="1">
      <alignment horizontal="right"/>
    </xf>
    <xf numFmtId="164" fontId="14" fillId="0" borderId="0" xfId="1" applyFont="1" applyAlignment="1" applyProtection="1">
      <alignment horizontal="right"/>
    </xf>
    <xf numFmtId="164" fontId="4" fillId="0" borderId="0" xfId="1" applyFont="1"/>
    <xf numFmtId="164" fontId="14" fillId="0" borderId="0" xfId="1" applyFont="1"/>
    <xf numFmtId="164" fontId="14" fillId="0" borderId="4" xfId="1" applyFont="1" applyBorder="1" applyAlignment="1" applyProtection="1">
      <alignment horizontal="right"/>
    </xf>
    <xf numFmtId="164" fontId="8" fillId="0" borderId="8" xfId="1" applyFont="1" applyBorder="1" applyAlignment="1" applyProtection="1">
      <alignment horizontal="right"/>
    </xf>
    <xf numFmtId="164" fontId="4" fillId="0" borderId="0" xfId="1" applyFont="1" applyProtection="1"/>
    <xf numFmtId="7" fontId="4" fillId="0" borderId="0" xfId="1" applyNumberFormat="1" applyFont="1" applyProtection="1"/>
    <xf numFmtId="7" fontId="4" fillId="0" borderId="4" xfId="1" applyNumberFormat="1" applyFont="1" applyBorder="1" applyProtection="1"/>
    <xf numFmtId="7" fontId="11" fillId="0" borderId="0" xfId="1" applyNumberFormat="1" applyFont="1" applyProtection="1"/>
    <xf numFmtId="164" fontId="17" fillId="0" borderId="0" xfId="1" applyFont="1"/>
    <xf numFmtId="164" fontId="8" fillId="0" borderId="8" xfId="1" applyFont="1" applyBorder="1" applyProtection="1"/>
    <xf numFmtId="164" fontId="8" fillId="0" borderId="9" xfId="1" applyFont="1" applyBorder="1" applyProtection="1"/>
    <xf numFmtId="164" fontId="4" fillId="0" borderId="5" xfId="1" applyFont="1" applyBorder="1" applyProtection="1"/>
    <xf numFmtId="7" fontId="4" fillId="0" borderId="5" xfId="1" applyNumberFormat="1" applyFont="1" applyBorder="1" applyProtection="1"/>
    <xf numFmtId="164" fontId="4" fillId="0" borderId="5" xfId="1" applyFont="1" applyBorder="1"/>
    <xf numFmtId="7" fontId="4" fillId="0" borderId="6" xfId="1" applyNumberFormat="1" applyFont="1" applyBorder="1" applyProtection="1"/>
    <xf numFmtId="165" fontId="5" fillId="0" borderId="0" xfId="1" applyNumberFormat="1" applyFont="1" applyAlignment="1" applyProtection="1">
      <alignment horizontal="left"/>
    </xf>
    <xf numFmtId="164" fontId="5" fillId="0" borderId="0" xfId="1" applyFont="1" applyBorder="1" applyAlignment="1" applyProtection="1">
      <alignment horizontal="left"/>
    </xf>
    <xf numFmtId="164" fontId="8" fillId="0" borderId="0" xfId="1" applyFont="1"/>
    <xf numFmtId="164" fontId="18" fillId="0" borderId="0" xfId="1" applyFont="1" applyProtection="1">
      <protection locked="0"/>
    </xf>
    <xf numFmtId="164" fontId="7" fillId="3" borderId="2" xfId="1" applyFont="1" applyFill="1" applyBorder="1" applyProtection="1"/>
    <xf numFmtId="164" fontId="4" fillId="0" borderId="3" xfId="1" applyFont="1" applyBorder="1"/>
    <xf numFmtId="164" fontId="4" fillId="0" borderId="8" xfId="1" applyFont="1" applyBorder="1"/>
    <xf numFmtId="164" fontId="4" fillId="0" borderId="4" xfId="1" applyFont="1" applyBorder="1"/>
    <xf numFmtId="164" fontId="19" fillId="0" borderId="0" xfId="1" applyFont="1"/>
    <xf numFmtId="165" fontId="4" fillId="0" borderId="0" xfId="1" applyNumberFormat="1" applyFont="1" applyProtection="1"/>
    <xf numFmtId="164" fontId="18" fillId="0" borderId="0" xfId="1" applyFont="1" applyAlignment="1" applyProtection="1">
      <alignment horizontal="left"/>
      <protection locked="0"/>
    </xf>
    <xf numFmtId="164" fontId="4" fillId="0" borderId="8" xfId="1" applyFont="1" applyBorder="1" applyAlignment="1" applyProtection="1">
      <alignment horizontal="left"/>
    </xf>
    <xf numFmtId="165" fontId="4" fillId="0" borderId="0" xfId="1" applyNumberFormat="1" applyFont="1" applyBorder="1" applyProtection="1"/>
    <xf numFmtId="165" fontId="4" fillId="0" borderId="4" xfId="1" applyNumberFormat="1" applyFont="1" applyBorder="1" applyProtection="1"/>
    <xf numFmtId="164" fontId="4" fillId="0" borderId="9" xfId="1" applyFont="1" applyBorder="1" applyAlignment="1" applyProtection="1">
      <alignment horizontal="left"/>
    </xf>
    <xf numFmtId="165" fontId="8" fillId="0" borderId="15" xfId="1" applyNumberFormat="1" applyFont="1" applyBorder="1" applyProtection="1"/>
    <xf numFmtId="165" fontId="8" fillId="0" borderId="10" xfId="1" applyNumberFormat="1" applyFont="1" applyBorder="1" applyProtection="1"/>
    <xf numFmtId="164" fontId="8" fillId="4" borderId="0" xfId="1" applyFont="1" applyFill="1"/>
    <xf numFmtId="164" fontId="8" fillId="0" borderId="11" xfId="1" applyFont="1" applyBorder="1" applyAlignment="1" applyProtection="1">
      <alignment horizontal="left"/>
    </xf>
    <xf numFmtId="164" fontId="7" fillId="3" borderId="12" xfId="1" applyFont="1" applyFill="1" applyBorder="1" applyAlignment="1" applyProtection="1">
      <alignment horizontal="right"/>
      <protection locked="0"/>
    </xf>
    <xf numFmtId="165" fontId="8" fillId="0" borderId="12" xfId="1" applyNumberFormat="1" applyFont="1" applyBorder="1" applyProtection="1"/>
    <xf numFmtId="164" fontId="7" fillId="3" borderId="3" xfId="1" applyFont="1" applyFill="1" applyBorder="1" applyProtection="1"/>
    <xf numFmtId="165" fontId="4" fillId="0" borderId="9" xfId="1" applyNumberFormat="1" applyFont="1" applyBorder="1" applyAlignment="1" applyProtection="1">
      <alignment horizontal="left"/>
    </xf>
    <xf numFmtId="165" fontId="4" fillId="0" borderId="5" xfId="1" applyNumberFormat="1" applyFont="1" applyBorder="1" applyProtection="1"/>
    <xf numFmtId="37" fontId="4" fillId="0" borderId="6" xfId="1" applyNumberFormat="1" applyFont="1" applyBorder="1" applyProtection="1"/>
    <xf numFmtId="164" fontId="5" fillId="4" borderId="0" xfId="1" applyFont="1" applyFill="1"/>
    <xf numFmtId="164" fontId="5" fillId="0" borderId="0" xfId="1" applyFont="1" applyBorder="1" applyProtection="1">
      <protection hidden="1"/>
    </xf>
    <xf numFmtId="164" fontId="5" fillId="0" borderId="0" xfId="1" applyFont="1" applyBorder="1" applyAlignment="1" applyProtection="1">
      <alignment horizontal="left"/>
      <protection hidden="1"/>
    </xf>
    <xf numFmtId="10" fontId="5" fillId="0" borderId="0" xfId="1" applyNumberFormat="1" applyFont="1" applyAlignment="1" applyProtection="1">
      <alignment horizontal="left"/>
    </xf>
    <xf numFmtId="165" fontId="3" fillId="0" borderId="0" xfId="1" applyNumberFormat="1" applyFont="1" applyAlignment="1" applyProtection="1">
      <alignment horizontal="left"/>
    </xf>
    <xf numFmtId="164" fontId="21" fillId="0" borderId="0" xfId="1" applyFont="1" applyProtection="1">
      <protection locked="0"/>
    </xf>
    <xf numFmtId="7" fontId="3" fillId="0" borderId="0" xfId="1" applyNumberFormat="1" applyFont="1" applyAlignment="1" applyProtection="1">
      <alignment horizontal="left"/>
    </xf>
    <xf numFmtId="7" fontId="5" fillId="0" borderId="0" xfId="1" applyNumberFormat="1" applyFont="1" applyProtection="1"/>
    <xf numFmtId="164" fontId="4" fillId="0" borderId="0" xfId="1" applyFont="1" applyAlignment="1">
      <alignment horizontal="left"/>
    </xf>
    <xf numFmtId="165" fontId="5" fillId="0" borderId="0" xfId="1" applyNumberFormat="1" applyFont="1" applyProtection="1"/>
    <xf numFmtId="164" fontId="3" fillId="0" borderId="0" xfId="1" applyFont="1"/>
    <xf numFmtId="7" fontId="5" fillId="0" borderId="0" xfId="1" applyNumberFormat="1" applyFont="1" applyAlignment="1" applyProtection="1">
      <alignment horizontal="left"/>
    </xf>
    <xf numFmtId="164" fontId="17" fillId="0" borderId="0" xfId="1" applyFont="1" applyAlignment="1">
      <alignment horizontal="left"/>
    </xf>
    <xf numFmtId="165" fontId="21" fillId="0" borderId="0" xfId="1" applyNumberFormat="1" applyFont="1" applyAlignment="1" applyProtection="1">
      <alignment horizontal="left"/>
      <protection locked="0"/>
    </xf>
    <xf numFmtId="10" fontId="18" fillId="0" borderId="0" xfId="1" applyNumberFormat="1" applyFont="1" applyAlignment="1" applyProtection="1">
      <alignment horizontal="left"/>
      <protection locked="0"/>
    </xf>
    <xf numFmtId="164" fontId="3" fillId="2" borderId="0" xfId="1" applyFont="1" applyFill="1" applyAlignment="1">
      <alignment horizontal="left"/>
    </xf>
    <xf numFmtId="164" fontId="8" fillId="0" borderId="5" xfId="1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2">
    <cellStyle name="Normal" xfId="0" builtinId="0"/>
    <cellStyle name="Normal_effcy model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n-US"/>
              <a:t>Cement Efficiency Model @ 28 days</a:t>
            </a:r>
          </a:p>
        </c:rich>
      </c:tx>
      <c:layout>
        <c:manualLayout>
          <c:xMode val="edge"/>
          <c:yMode val="edge"/>
          <c:x val="0.36442830334205845"/>
          <c:y val="3.174611376207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7178228945882"/>
          <c:y val="0.16666709725089196"/>
          <c:w val="0.86691647586830967"/>
          <c:h val="0.64285880368201187"/>
        </c:manualLayout>
      </c:layout>
      <c:barChart>
        <c:barDir val="col"/>
        <c:grouping val="clustered"/>
        <c:varyColors val="0"/>
        <c:ser>
          <c:idx val="0"/>
          <c:order val="0"/>
          <c:tx>
            <c:v>Reference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'Cement Effcy. Program'!$E$22:$I$22</c:f>
              <c:strCache>
                <c:ptCount val="5"/>
                <c:pt idx="0">
                  <c:v>Unit Cost</c:v>
                </c:pt>
                <c:pt idx="2">
                  <c:v>Cost/Ref.</c:v>
                </c:pt>
                <c:pt idx="4">
                  <c:v>Cost/Req.</c:v>
                </c:pt>
              </c:strCache>
            </c:strRef>
          </c:cat>
          <c:val>
            <c:numRef>
              <c:f>'Cement Effcy. Program'!$E$23:$I$23</c:f>
              <c:numCache>
                <c:formatCode>General_)</c:formatCode>
                <c:ptCount val="5"/>
                <c:pt idx="0" formatCode="&quot;$&quot;#,##0.00_);\(&quot;$&quot;#,##0.00\)">
                  <c:v>0</c:v>
                </c:pt>
                <c:pt idx="2" formatCode="&quot;$&quot;#,##0.00_);\(&quot;$&quot;#,##0.00\)">
                  <c:v>0</c:v>
                </c:pt>
                <c:pt idx="4" formatCode="&quot;$&quot;#,##0.00_);\(&quot;$&quot;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E-4E79-965C-BE9977AAF891}"/>
            </c:ext>
          </c:extLst>
        </c:ser>
        <c:ser>
          <c:idx val="1"/>
          <c:order val="1"/>
          <c:tx>
            <c:v>Mix 1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'Cement Effcy. Program'!$E$22:$I$22</c:f>
              <c:strCache>
                <c:ptCount val="5"/>
                <c:pt idx="0">
                  <c:v>Unit Cost</c:v>
                </c:pt>
                <c:pt idx="2">
                  <c:v>Cost/Ref.</c:v>
                </c:pt>
                <c:pt idx="4">
                  <c:v>Cost/Req.</c:v>
                </c:pt>
              </c:strCache>
            </c:strRef>
          </c:cat>
          <c:val>
            <c:numRef>
              <c:f>'Cement Effcy. Program'!$E$24:$I$24</c:f>
              <c:numCache>
                <c:formatCode>General_)</c:formatCode>
                <c:ptCount val="5"/>
                <c:pt idx="0" formatCode="&quot;$&quot;#,##0.00_);\(&quot;$&quot;#,##0.00\)">
                  <c:v>0</c:v>
                </c:pt>
                <c:pt idx="2" formatCode="&quot;$&quot;#,##0.00_);\(&quot;$&quot;#,##0.00\)">
                  <c:v>0</c:v>
                </c:pt>
                <c:pt idx="4" formatCode="&quot;$&quot;#,##0.00_);\(&quot;$&quot;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E-4E79-965C-BE9977AAF891}"/>
            </c:ext>
          </c:extLst>
        </c:ser>
        <c:ser>
          <c:idx val="2"/>
          <c:order val="2"/>
          <c:tx>
            <c:v>Mix 2</c:v>
          </c:tx>
          <c:spPr>
            <a:solidFill>
              <a:srgbClr val="00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'Cement Effcy. Program'!$E$22:$I$22</c:f>
              <c:strCache>
                <c:ptCount val="5"/>
                <c:pt idx="0">
                  <c:v>Unit Cost</c:v>
                </c:pt>
                <c:pt idx="2">
                  <c:v>Cost/Ref.</c:v>
                </c:pt>
                <c:pt idx="4">
                  <c:v>Cost/Req.</c:v>
                </c:pt>
              </c:strCache>
            </c:strRef>
          </c:cat>
          <c:val>
            <c:numRef>
              <c:f>'Cement Effcy. Program'!$E$25:$I$25</c:f>
              <c:numCache>
                <c:formatCode>General_)</c:formatCode>
                <c:ptCount val="5"/>
                <c:pt idx="0" formatCode="&quot;$&quot;#,##0.00_);\(&quot;$&quot;#,##0.00\)">
                  <c:v>0</c:v>
                </c:pt>
                <c:pt idx="2" formatCode="&quot;$&quot;#,##0.00_);\(&quot;$&quot;#,##0.00\)">
                  <c:v>0</c:v>
                </c:pt>
                <c:pt idx="4" formatCode="&quot;$&quot;#,##0.00_);\(&quot;$&quot;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E-4E79-965C-BE9977AAF891}"/>
            </c:ext>
          </c:extLst>
        </c:ser>
        <c:ser>
          <c:idx val="3"/>
          <c:order val="3"/>
          <c:tx>
            <c:v>Mix 3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'Cement Effcy. Program'!$E$22:$I$22</c:f>
              <c:strCache>
                <c:ptCount val="5"/>
                <c:pt idx="0">
                  <c:v>Unit Cost</c:v>
                </c:pt>
                <c:pt idx="2">
                  <c:v>Cost/Ref.</c:v>
                </c:pt>
                <c:pt idx="4">
                  <c:v>Cost/Req.</c:v>
                </c:pt>
              </c:strCache>
            </c:strRef>
          </c:cat>
          <c:val>
            <c:numRef>
              <c:f>'Cement Effcy. Program'!$E$26:$I$26</c:f>
              <c:numCache>
                <c:formatCode>General_)</c:formatCode>
                <c:ptCount val="5"/>
                <c:pt idx="0" formatCode="&quot;$&quot;#,##0.00_);\(&quot;$&quot;#,##0.00\)">
                  <c:v>0</c:v>
                </c:pt>
                <c:pt idx="2" formatCode="&quot;$&quot;#,##0.00_);\(&quot;$&quot;#,##0.00\)">
                  <c:v>0</c:v>
                </c:pt>
                <c:pt idx="4" formatCode="&quot;$&quot;#,##0.00_);\(&quot;$&quot;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1E-4E79-965C-BE9977AAF891}"/>
            </c:ext>
          </c:extLst>
        </c:ser>
        <c:ser>
          <c:idx val="4"/>
          <c:order val="4"/>
          <c:tx>
            <c:v>Mix 4</c:v>
          </c:tx>
          <c:spPr>
            <a:solidFill>
              <a:srgbClr val="FF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'Cement Effcy. Program'!$E$22:$I$22</c:f>
              <c:strCache>
                <c:ptCount val="5"/>
                <c:pt idx="0">
                  <c:v>Unit Cost</c:v>
                </c:pt>
                <c:pt idx="2">
                  <c:v>Cost/Ref.</c:v>
                </c:pt>
                <c:pt idx="4">
                  <c:v>Cost/Req.</c:v>
                </c:pt>
              </c:strCache>
            </c:strRef>
          </c:cat>
          <c:val>
            <c:numRef>
              <c:f>'Cement Effcy. Program'!$E$27:$I$27</c:f>
              <c:numCache>
                <c:formatCode>General_)</c:formatCode>
                <c:ptCount val="5"/>
                <c:pt idx="0" formatCode="&quot;$&quot;#,##0.00_);\(&quot;$&quot;#,##0.00\)">
                  <c:v>0</c:v>
                </c:pt>
                <c:pt idx="2" formatCode="&quot;$&quot;#,##0.00_);\(&quot;$&quot;#,##0.00\)">
                  <c:v>0</c:v>
                </c:pt>
                <c:pt idx="4" formatCode="&quot;$&quot;#,##0.00_);\(&quot;$&quot;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1E-4E79-965C-BE9977AAF891}"/>
            </c:ext>
          </c:extLst>
        </c:ser>
        <c:ser>
          <c:idx val="5"/>
          <c:order val="5"/>
          <c:tx>
            <c:v>Mix 5</c:v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'Cement Effcy. Program'!$E$22:$I$22</c:f>
              <c:strCache>
                <c:ptCount val="5"/>
                <c:pt idx="0">
                  <c:v>Unit Cost</c:v>
                </c:pt>
                <c:pt idx="2">
                  <c:v>Cost/Ref.</c:v>
                </c:pt>
                <c:pt idx="4">
                  <c:v>Cost/Req.</c:v>
                </c:pt>
              </c:strCache>
            </c:strRef>
          </c:cat>
          <c:val>
            <c:numRef>
              <c:f>'Cement Effcy. Program'!$E$28:$I$28</c:f>
              <c:numCache>
                <c:formatCode>General_)</c:formatCode>
                <c:ptCount val="5"/>
                <c:pt idx="0" formatCode="&quot;$&quot;#,##0.00_);\(&quot;$&quot;#,##0.00\)">
                  <c:v>0</c:v>
                </c:pt>
                <c:pt idx="2" formatCode="&quot;$&quot;#,##0.00_);\(&quot;$&quot;#,##0.00\)">
                  <c:v>0</c:v>
                </c:pt>
                <c:pt idx="4" formatCode="&quot;$&quot;#,##0.00_);\(&quot;$&quot;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1E-4E79-965C-BE9977AAF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9101184"/>
        <c:axId val="129643648"/>
      </c:barChart>
      <c:catAx>
        <c:axId val="129101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29643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4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1.9900521684207969E-2"/>
              <c:y val="0.4259270263078350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29101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32839990525875"/>
          <c:y val="0.91799178961999217"/>
          <c:w val="0.39801043368415939"/>
          <c:h val="6.3492227524149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0</xdr:rowOff>
    </xdr:from>
    <xdr:to>
      <xdr:col>8</xdr:col>
      <xdr:colOff>809625</xdr:colOff>
      <xdr:row>47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208359</xdr:colOff>
      <xdr:row>0</xdr:row>
      <xdr:rowOff>190500</xdr:rowOff>
    </xdr:from>
    <xdr:to>
      <xdr:col>3</xdr:col>
      <xdr:colOff>244077</xdr:colOff>
      <xdr:row>6</xdr:row>
      <xdr:rowOff>3065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C1E62A-3BF9-C62D-58B6-3918FD3D3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359" y="190500"/>
          <a:ext cx="2208609" cy="1027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62" codeName="Sheet21">
    <pageSetUpPr fitToPage="1"/>
  </sheetPr>
  <dimension ref="A7:AT227"/>
  <sheetViews>
    <sheetView showGridLines="0" tabSelected="1" topLeftCell="A62" zoomScale="115" zoomScaleNormal="115" workbookViewId="0">
      <selection activeCell="A69" sqref="A69:I69"/>
    </sheetView>
  </sheetViews>
  <sheetFormatPr defaultColWidth="12.5703125" defaultRowHeight="15.75" x14ac:dyDescent="0.25"/>
  <cols>
    <col min="1" max="1" width="6.140625" style="1" customWidth="1"/>
    <col min="2" max="2" width="12.5703125" style="1" customWidth="1"/>
    <col min="3" max="3" width="13.85546875" style="1" customWidth="1"/>
    <col min="4" max="4" width="15.140625" style="1" customWidth="1"/>
    <col min="5" max="5" width="13.85546875" style="1" customWidth="1"/>
    <col min="6" max="6" width="15.140625" style="1" customWidth="1"/>
    <col min="7" max="7" width="13.85546875" style="1" customWidth="1"/>
    <col min="8" max="9" width="12.5703125" style="1" customWidth="1"/>
    <col min="10" max="10" width="12.5703125" style="1" hidden="1" customWidth="1"/>
    <col min="11" max="11" width="8.7109375" style="2" hidden="1" customWidth="1"/>
    <col min="12" max="12" width="8.140625" style="2" hidden="1" customWidth="1"/>
    <col min="13" max="13" width="8.7109375" style="2" hidden="1" customWidth="1"/>
    <col min="14" max="14" width="8.85546875" style="2" hidden="1" customWidth="1"/>
    <col min="15" max="15" width="8.140625" style="2" hidden="1" customWidth="1"/>
    <col min="16" max="17" width="12.5703125" style="1" hidden="1" customWidth="1"/>
    <col min="18" max="16384" width="12.5703125" style="1"/>
  </cols>
  <sheetData>
    <row r="7" spans="1:23" ht="15" customHeight="1" x14ac:dyDescent="0.25">
      <c r="A7" s="104" t="s">
        <v>42</v>
      </c>
      <c r="B7" s="103"/>
      <c r="C7" s="103"/>
      <c r="D7" s="103"/>
      <c r="E7" s="103"/>
      <c r="F7" s="103"/>
      <c r="G7" s="103"/>
      <c r="H7" s="103"/>
      <c r="I7" s="103"/>
      <c r="K7" s="3" t="s">
        <v>0</v>
      </c>
    </row>
    <row r="8" spans="1:23" x14ac:dyDescent="0.25">
      <c r="A8" s="4" t="s">
        <v>45</v>
      </c>
      <c r="B8" s="5"/>
      <c r="C8" s="6"/>
      <c r="D8" s="7"/>
      <c r="E8" s="7"/>
      <c r="F8" s="8">
        <v>5000</v>
      </c>
      <c r="G8" s="9" t="s">
        <v>37</v>
      </c>
      <c r="H8" s="10"/>
      <c r="I8" s="11"/>
      <c r="K8" s="12" t="str">
        <f>IF(I11=2,+F52/((B16/(B16+C16)*D9/2000)+(C16/(B16+C16)*D10/2000)),K9)</f>
        <v>input #</v>
      </c>
    </row>
    <row r="9" spans="1:23" x14ac:dyDescent="0.25">
      <c r="A9" s="13" t="s">
        <v>39</v>
      </c>
      <c r="B9" s="14"/>
      <c r="C9" s="15"/>
      <c r="D9" s="16">
        <v>0</v>
      </c>
      <c r="E9" s="14"/>
      <c r="F9" s="13" t="s">
        <v>1</v>
      </c>
      <c r="G9" s="17"/>
      <c r="H9" s="14"/>
      <c r="I9" s="18">
        <v>5000</v>
      </c>
      <c r="K9" s="12" t="str">
        <f>IF(I11=3,+F52/((B17/(B17+C17)*D9/2000)+(C17/(B17+C17)*D10/2000)),K10)</f>
        <v>input #</v>
      </c>
      <c r="P9" s="19"/>
      <c r="Q9" s="19"/>
      <c r="R9" s="19"/>
      <c r="S9" s="19"/>
      <c r="T9" s="19"/>
      <c r="U9" s="19"/>
      <c r="V9" s="19"/>
      <c r="W9" s="19"/>
    </row>
    <row r="10" spans="1:23" x14ac:dyDescent="0.25">
      <c r="A10" s="13" t="s">
        <v>43</v>
      </c>
      <c r="B10" s="14"/>
      <c r="C10" s="15"/>
      <c r="D10" s="16">
        <v>0</v>
      </c>
      <c r="E10" s="14"/>
      <c r="F10" s="13" t="s">
        <v>2</v>
      </c>
      <c r="G10" s="17"/>
      <c r="H10" s="14"/>
      <c r="I10" s="18">
        <v>1200</v>
      </c>
      <c r="K10" s="12" t="str">
        <f>IF(I11=4,+F52/((B18/(B18+C18+D18)*D9/2000)+(C18/(B18+C18+D18)*D10/2000)+D18/(B18+C18+D18)*D11/2000),K11)</f>
        <v>input #</v>
      </c>
      <c r="P10" s="19"/>
      <c r="Q10" s="19"/>
      <c r="R10" s="19"/>
      <c r="S10" s="19"/>
      <c r="T10" s="19"/>
      <c r="U10" s="19"/>
      <c r="V10" s="19"/>
      <c r="W10" s="19"/>
    </row>
    <row r="11" spans="1:23" x14ac:dyDescent="0.25">
      <c r="A11" s="13" t="s">
        <v>40</v>
      </c>
      <c r="B11" s="14"/>
      <c r="C11" s="17"/>
      <c r="D11" s="16">
        <v>0</v>
      </c>
      <c r="E11" s="14"/>
      <c r="F11" s="20" t="s">
        <v>3</v>
      </c>
      <c r="G11" s="14"/>
      <c r="H11" s="14"/>
      <c r="I11" s="18">
        <v>1</v>
      </c>
      <c r="K11" s="12" t="str">
        <f>IF(I11=5,+F52/((B19/(B19+C19+D19)*D9/2000)+(C19/(B19+C19+D19)*D10/2000)+D19/(B19+C19+D19)*D11/2000),K12)</f>
        <v>input #</v>
      </c>
      <c r="P11" s="21"/>
      <c r="Q11" s="21"/>
      <c r="R11" s="19"/>
      <c r="S11" s="19"/>
      <c r="T11" s="19"/>
      <c r="U11" s="19"/>
      <c r="V11" s="19"/>
      <c r="W11" s="19"/>
    </row>
    <row r="12" spans="1:23" x14ac:dyDescent="0.25">
      <c r="A12" s="102" t="s">
        <v>41</v>
      </c>
      <c r="B12" s="103"/>
      <c r="C12" s="103"/>
      <c r="D12" s="103"/>
      <c r="E12" s="103"/>
      <c r="F12" s="103"/>
      <c r="G12" s="103"/>
      <c r="H12" s="103"/>
      <c r="I12" s="103"/>
      <c r="K12" s="12" t="s">
        <v>4</v>
      </c>
      <c r="P12" s="22"/>
      <c r="Q12" s="22"/>
      <c r="R12" s="19"/>
      <c r="S12" s="19"/>
      <c r="T12" s="19"/>
      <c r="U12" s="19"/>
      <c r="V12" s="19"/>
      <c r="W12" s="19"/>
    </row>
    <row r="13" spans="1:23" x14ac:dyDescent="0.25">
      <c r="A13" s="23" t="s">
        <v>38</v>
      </c>
      <c r="B13" s="24" t="s">
        <v>6</v>
      </c>
      <c r="C13" s="24" t="s">
        <v>44</v>
      </c>
      <c r="D13" s="24" t="s">
        <v>7</v>
      </c>
      <c r="E13" s="25" t="s">
        <v>8</v>
      </c>
      <c r="F13" s="25" t="s">
        <v>9</v>
      </c>
      <c r="G13" s="25" t="s">
        <v>10</v>
      </c>
      <c r="H13" s="25" t="s">
        <v>11</v>
      </c>
      <c r="I13" s="26" t="s">
        <v>12</v>
      </c>
      <c r="P13" s="27"/>
      <c r="Q13" s="27"/>
      <c r="R13" s="28"/>
      <c r="S13" s="28"/>
      <c r="T13" s="29"/>
      <c r="U13" s="28"/>
      <c r="V13" s="28"/>
      <c r="W13" s="28"/>
    </row>
    <row r="14" spans="1:23" x14ac:dyDescent="0.25">
      <c r="A14" s="30" t="s">
        <v>36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>
        <v>0</v>
      </c>
      <c r="K14" s="12" t="s">
        <v>13</v>
      </c>
      <c r="P14" s="27"/>
      <c r="Q14" s="27"/>
      <c r="R14" s="28"/>
      <c r="S14" s="28"/>
      <c r="T14" s="28"/>
      <c r="U14" s="28"/>
      <c r="V14" s="28"/>
      <c r="W14" s="28"/>
    </row>
    <row r="15" spans="1:23" x14ac:dyDescent="0.25">
      <c r="A15" s="33">
        <v>1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5">
        <v>0</v>
      </c>
      <c r="K15" s="12" t="str">
        <f>IF(I11=2,L15,K16)</f>
        <v>1</v>
      </c>
      <c r="L15" s="12" t="s">
        <v>14</v>
      </c>
      <c r="P15" s="27"/>
      <c r="Q15" s="27"/>
      <c r="R15" s="28"/>
      <c r="S15" s="28"/>
      <c r="T15" s="28"/>
      <c r="U15" s="28"/>
      <c r="V15" s="28"/>
      <c r="W15" s="28"/>
    </row>
    <row r="16" spans="1:23" x14ac:dyDescent="0.25">
      <c r="A16" s="33">
        <v>2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5">
        <v>0</v>
      </c>
      <c r="K16" s="12" t="str">
        <f>IF(I11=1,L16,K17)</f>
        <v>1</v>
      </c>
      <c r="L16" s="12" t="s">
        <v>15</v>
      </c>
      <c r="P16" s="27"/>
      <c r="Q16" s="27"/>
      <c r="R16" s="28"/>
      <c r="S16" s="28"/>
      <c r="T16" s="28"/>
      <c r="U16" s="28"/>
      <c r="V16" s="28"/>
      <c r="W16" s="28"/>
    </row>
    <row r="17" spans="1:46" x14ac:dyDescent="0.25">
      <c r="A17" s="33">
        <v>3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5">
        <v>0</v>
      </c>
      <c r="K17" s="12" t="str">
        <f>IF(I11=4,L17,L18)</f>
        <v>5</v>
      </c>
      <c r="L17" s="12" t="s">
        <v>16</v>
      </c>
      <c r="P17" s="27"/>
      <c r="Q17" s="27"/>
      <c r="R17" s="28"/>
      <c r="S17" s="28"/>
      <c r="T17" s="28"/>
      <c r="U17" s="28"/>
      <c r="V17" s="28"/>
      <c r="W17" s="28"/>
    </row>
    <row r="18" spans="1:46" x14ac:dyDescent="0.25">
      <c r="A18" s="33">
        <v>4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5">
        <v>0</v>
      </c>
      <c r="K18" s="12" t="str">
        <f>IF(I11=5,L18,M18)</f>
        <v>imput #</v>
      </c>
      <c r="L18" s="12" t="s">
        <v>17</v>
      </c>
      <c r="M18" s="12" t="s">
        <v>18</v>
      </c>
      <c r="P18" s="27"/>
      <c r="Q18" s="27"/>
      <c r="R18" s="28"/>
      <c r="S18" s="28"/>
      <c r="T18" s="28"/>
      <c r="U18" s="28"/>
      <c r="V18" s="28"/>
      <c r="W18" s="28"/>
    </row>
    <row r="19" spans="1:46" x14ac:dyDescent="0.25">
      <c r="A19" s="36">
        <v>5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8">
        <v>0</v>
      </c>
      <c r="K19" s="12" t="str">
        <f>IF(I11=2,+B16/(B16+C16+D16)*I54,L19)</f>
        <v>input #</v>
      </c>
      <c r="L19" s="12" t="str">
        <f>IF(I11=3,+B17/(B17+C17+D17)*I54,M19)</f>
        <v>input #</v>
      </c>
      <c r="M19" s="12" t="str">
        <f>IF(I11=4,+B18/(B18+C18+D18)*I54,N19)</f>
        <v>input #</v>
      </c>
      <c r="N19" s="12" t="str">
        <f>IF(I11=5,+B19/(B19+C19+D19)*I54,O19)</f>
        <v>input #</v>
      </c>
      <c r="O19" s="12" t="s">
        <v>4</v>
      </c>
      <c r="P19" s="27"/>
      <c r="Q19" s="27"/>
      <c r="R19" s="28"/>
      <c r="S19" s="28"/>
      <c r="T19" s="28"/>
      <c r="U19" s="28"/>
      <c r="V19" s="28"/>
      <c r="W19" s="28"/>
    </row>
    <row r="20" spans="1:46" x14ac:dyDescent="0.25">
      <c r="A20" s="39"/>
      <c r="B20" s="39"/>
      <c r="C20" s="39"/>
      <c r="D20" s="39"/>
      <c r="E20" s="39"/>
      <c r="F20" s="39"/>
      <c r="G20" s="39"/>
      <c r="H20" s="39"/>
      <c r="I20" s="39"/>
      <c r="K20" s="12" t="str">
        <f>IF(I11=2,+C16/(B16+C16+D16)*I54,L20)</f>
        <v>input #</v>
      </c>
      <c r="L20" s="12" t="str">
        <f>IF(I11=3,+C17/(B17+C17+D17)*I54,M20)</f>
        <v>input #</v>
      </c>
      <c r="M20" s="12" t="str">
        <f>IF(I11=4,+C18/(B18+C18+D18)*I54,N20)</f>
        <v>input #</v>
      </c>
      <c r="N20" s="12" t="str">
        <f>IF(I11=5,+C19/(B19+C19+D19)*I54,O20)</f>
        <v>input #</v>
      </c>
      <c r="O20" s="12" t="s">
        <v>4</v>
      </c>
      <c r="P20" s="27"/>
      <c r="Q20" s="27"/>
      <c r="R20" s="28"/>
      <c r="S20" s="28"/>
      <c r="T20" s="28"/>
      <c r="U20" s="28"/>
      <c r="V20" s="28"/>
      <c r="W20" s="28"/>
    </row>
    <row r="21" spans="1:46" x14ac:dyDescent="0.25">
      <c r="A21" s="40" t="s">
        <v>19</v>
      </c>
      <c r="B21" s="41"/>
      <c r="C21" s="42"/>
      <c r="D21" s="42"/>
      <c r="E21" s="41"/>
      <c r="F21" s="42"/>
      <c r="G21" s="42"/>
      <c r="H21" s="42"/>
      <c r="I21" s="43"/>
      <c r="P21" s="27"/>
      <c r="Q21" s="27"/>
      <c r="R21" s="28"/>
      <c r="S21" s="28"/>
      <c r="T21" s="28"/>
      <c r="U21" s="28"/>
      <c r="V21" s="28"/>
      <c r="W21" s="28"/>
    </row>
    <row r="22" spans="1:46" x14ac:dyDescent="0.25">
      <c r="A22" s="44" t="s">
        <v>5</v>
      </c>
      <c r="B22" s="45" t="s">
        <v>6</v>
      </c>
      <c r="C22" s="45" t="s">
        <v>44</v>
      </c>
      <c r="D22" s="45" t="s">
        <v>7</v>
      </c>
      <c r="E22" s="45" t="s">
        <v>20</v>
      </c>
      <c r="F22" s="46"/>
      <c r="G22" s="45" t="s">
        <v>21</v>
      </c>
      <c r="H22" s="47"/>
      <c r="I22" s="48" t="s">
        <v>22</v>
      </c>
      <c r="K22" s="12" t="str">
        <f>IF(I11=2,+I54/(B16+C16+D16)*I16,L22)</f>
        <v>input #</v>
      </c>
      <c r="L22" s="12" t="str">
        <f>IF(I11=3,+I54/(B17+C17+D17)*I17,M22)</f>
        <v>input #</v>
      </c>
      <c r="M22" s="12" t="str">
        <f>IF(I11=4,+I54/(B18+C18+D18)*I18,N22)</f>
        <v>input #</v>
      </c>
      <c r="N22" s="12" t="str">
        <f>IF(I11=5,+I54/(B19+C19+D19)*I19,O22)</f>
        <v>input #</v>
      </c>
      <c r="O22" s="12" t="s">
        <v>4</v>
      </c>
      <c r="P22" s="21"/>
      <c r="Q22" s="21"/>
      <c r="R22" s="28"/>
      <c r="S22" s="28"/>
      <c r="T22" s="28"/>
      <c r="U22" s="28"/>
      <c r="V22" s="28"/>
      <c r="W22" s="28"/>
    </row>
    <row r="23" spans="1:46" x14ac:dyDescent="0.25">
      <c r="A23" s="49" t="s">
        <v>36</v>
      </c>
      <c r="B23" s="50">
        <f t="shared" ref="B23:D28" si="0">B14</f>
        <v>0</v>
      </c>
      <c r="C23" s="50">
        <f t="shared" si="0"/>
        <v>0</v>
      </c>
      <c r="D23" s="50">
        <f t="shared" si="0"/>
        <v>0</v>
      </c>
      <c r="E23" s="51">
        <f t="shared" ref="E23:E28" si="1">$D$9/2000*B23+$D$10/2000*C23+$D$11/2000*D23</f>
        <v>0</v>
      </c>
      <c r="F23" s="46"/>
      <c r="G23" s="51">
        <f>IF(E23=0,0,E23*I14/$I$14)</f>
        <v>0</v>
      </c>
      <c r="H23" s="46"/>
      <c r="I23" s="52">
        <f t="shared" ref="I23:I28" si="2">IF(E23&gt;0,+E23/I14*($I$9+$I$10),0)</f>
        <v>0</v>
      </c>
      <c r="P23" s="21"/>
      <c r="Q23" s="21"/>
      <c r="R23" s="19"/>
      <c r="S23" s="53"/>
      <c r="T23" s="53"/>
      <c r="U23" s="53"/>
      <c r="V23" s="19"/>
      <c r="W23" s="19"/>
      <c r="X23" s="54"/>
    </row>
    <row r="24" spans="1:46" x14ac:dyDescent="0.25">
      <c r="A24" s="55">
        <v>1</v>
      </c>
      <c r="B24" s="50">
        <v>395</v>
      </c>
      <c r="C24" s="50">
        <v>169</v>
      </c>
      <c r="D24" s="50">
        <v>0</v>
      </c>
      <c r="E24" s="51">
        <f t="shared" si="1"/>
        <v>0</v>
      </c>
      <c r="F24" s="46"/>
      <c r="G24" s="51">
        <f>IF(E24=0,0,E24/I15*$I$14)</f>
        <v>0</v>
      </c>
      <c r="H24" s="46"/>
      <c r="I24" s="52">
        <f t="shared" si="2"/>
        <v>0</v>
      </c>
      <c r="K24" s="12">
        <v>1</v>
      </c>
      <c r="P24" s="21"/>
      <c r="Q24" s="21"/>
      <c r="R24" s="19"/>
      <c r="S24" s="53"/>
      <c r="T24" s="53"/>
      <c r="U24" s="53"/>
      <c r="V24" s="53"/>
      <c r="W24" s="19"/>
    </row>
    <row r="25" spans="1:46" x14ac:dyDescent="0.25">
      <c r="A25" s="55">
        <v>2</v>
      </c>
      <c r="B25" s="50">
        <f t="shared" si="0"/>
        <v>0</v>
      </c>
      <c r="C25" s="50">
        <f t="shared" si="0"/>
        <v>0</v>
      </c>
      <c r="D25" s="50">
        <f t="shared" si="0"/>
        <v>0</v>
      </c>
      <c r="E25" s="51">
        <f t="shared" si="1"/>
        <v>0</v>
      </c>
      <c r="F25" s="46"/>
      <c r="G25" s="51">
        <f>IF(E25=0,0,E25/I16*$I$14)</f>
        <v>0</v>
      </c>
      <c r="H25" s="46"/>
      <c r="I25" s="52">
        <f t="shared" si="2"/>
        <v>0</v>
      </c>
      <c r="K25" s="12" t="str">
        <f>IF(I11=2,L25,K26)</f>
        <v>input #</v>
      </c>
      <c r="L25" s="12" t="s">
        <v>23</v>
      </c>
      <c r="M25" s="12" t="s">
        <v>4</v>
      </c>
      <c r="P25" s="21"/>
      <c r="Q25" s="21"/>
      <c r="R25" s="19"/>
      <c r="S25" s="53"/>
      <c r="T25" s="53"/>
      <c r="U25" s="53"/>
      <c r="V25" s="19"/>
      <c r="W25" s="19"/>
    </row>
    <row r="26" spans="1:46" x14ac:dyDescent="0.25">
      <c r="A26" s="55">
        <v>3</v>
      </c>
      <c r="B26" s="50">
        <v>0</v>
      </c>
      <c r="C26" s="50">
        <v>0</v>
      </c>
      <c r="D26" s="50">
        <f t="shared" si="0"/>
        <v>0</v>
      </c>
      <c r="E26" s="51">
        <f t="shared" si="1"/>
        <v>0</v>
      </c>
      <c r="F26" s="46"/>
      <c r="G26" s="51">
        <f>IF(E26=0,0,E26/I17*$I$14)</f>
        <v>0</v>
      </c>
      <c r="H26" s="46"/>
      <c r="I26" s="52">
        <f t="shared" si="2"/>
        <v>0</v>
      </c>
      <c r="K26" s="12" t="str">
        <f>IF(I11=3,L26,K27)</f>
        <v>input #</v>
      </c>
      <c r="L26" s="12" t="s">
        <v>24</v>
      </c>
      <c r="P26" s="21"/>
      <c r="Q26" s="21"/>
      <c r="R26" s="19"/>
      <c r="S26" s="53"/>
      <c r="T26" s="53"/>
      <c r="U26" s="53"/>
      <c r="V26" s="19"/>
      <c r="W26" s="19"/>
    </row>
    <row r="27" spans="1:46" x14ac:dyDescent="0.25">
      <c r="A27" s="55">
        <v>4</v>
      </c>
      <c r="B27" s="50">
        <f t="shared" si="0"/>
        <v>0</v>
      </c>
      <c r="C27" s="50">
        <f t="shared" si="0"/>
        <v>0</v>
      </c>
      <c r="D27" s="50">
        <f t="shared" si="0"/>
        <v>0</v>
      </c>
      <c r="E27" s="51">
        <f t="shared" si="1"/>
        <v>0</v>
      </c>
      <c r="F27" s="46"/>
      <c r="G27" s="51">
        <f>IF(E27&gt;0,+E27/I18*$I$14,0)</f>
        <v>0</v>
      </c>
      <c r="H27" s="46"/>
      <c r="I27" s="52">
        <f t="shared" si="2"/>
        <v>0</v>
      </c>
      <c r="K27" s="12" t="str">
        <f>IF(I11=4,L27,K28)</f>
        <v>input #</v>
      </c>
      <c r="L27" s="12" t="s">
        <v>25</v>
      </c>
      <c r="P27" s="21"/>
      <c r="Q27" s="21"/>
      <c r="R27" s="19"/>
      <c r="S27" s="19"/>
      <c r="T27" s="19"/>
      <c r="U27" s="19"/>
      <c r="V27" s="19"/>
      <c r="W27" s="19"/>
    </row>
    <row r="28" spans="1:46" x14ac:dyDescent="0.25">
      <c r="A28" s="56">
        <v>5</v>
      </c>
      <c r="B28" s="57">
        <f t="shared" si="0"/>
        <v>0</v>
      </c>
      <c r="C28" s="57">
        <f t="shared" si="0"/>
        <v>0</v>
      </c>
      <c r="D28" s="57">
        <f t="shared" si="0"/>
        <v>0</v>
      </c>
      <c r="E28" s="58">
        <f t="shared" si="1"/>
        <v>0</v>
      </c>
      <c r="F28" s="59"/>
      <c r="G28" s="58">
        <f>IF(E28&gt;0,+E28/I19*$I$14,0)</f>
        <v>0</v>
      </c>
      <c r="H28" s="59"/>
      <c r="I28" s="60">
        <f t="shared" si="2"/>
        <v>0</v>
      </c>
      <c r="K28" s="12" t="str">
        <f>IF(I11=5,L28,M25)</f>
        <v>input #</v>
      </c>
      <c r="L28" s="12" t="s">
        <v>26</v>
      </c>
      <c r="M28" s="1"/>
      <c r="P28" s="21"/>
      <c r="Q28" s="21"/>
      <c r="R28" s="19"/>
      <c r="S28" s="53"/>
      <c r="T28" s="53"/>
      <c r="U28" s="53"/>
      <c r="V28" s="19"/>
      <c r="W28" s="19"/>
    </row>
    <row r="29" spans="1:46" x14ac:dyDescent="0.25">
      <c r="A29" s="39"/>
      <c r="B29" s="39"/>
      <c r="C29" s="39"/>
      <c r="D29" s="39"/>
      <c r="E29" s="39"/>
      <c r="F29" s="39"/>
      <c r="G29" s="39"/>
      <c r="H29" s="39"/>
      <c r="I29" s="39"/>
      <c r="P29" s="21"/>
      <c r="Q29" s="21"/>
      <c r="R29" s="19"/>
      <c r="S29" s="19"/>
      <c r="T29" s="19"/>
      <c r="U29" s="19"/>
      <c r="V29" s="19"/>
      <c r="W29" s="19"/>
    </row>
    <row r="30" spans="1:46" x14ac:dyDescent="0.25">
      <c r="A30" s="46"/>
      <c r="B30" s="46"/>
      <c r="C30" s="46"/>
      <c r="D30" s="46"/>
      <c r="E30" s="46"/>
      <c r="F30" s="46"/>
      <c r="G30" s="46"/>
      <c r="H30" s="46"/>
      <c r="I30" s="46"/>
      <c r="K30" s="61" t="str">
        <f>IF(I11=2,(D16/(B16+C16+D16)*I54),K31)</f>
        <v>input #</v>
      </c>
      <c r="M30" s="12" t="str">
        <f>IF(I11=2,+F59/(B16+C16+D16)*I16,N30)</f>
        <v>input #</v>
      </c>
      <c r="N30" s="12" t="str">
        <f>IF(I11=3,+F59/(B17+C17+D17)*I17,O30)</f>
        <v>input #</v>
      </c>
      <c r="O30" s="12" t="str">
        <f>IF(I11=4,+F59/(B18+C18+D18)*I18,P30)</f>
        <v>input #</v>
      </c>
      <c r="P30" s="62" t="str">
        <f>IF(I11=5,+F59/(B19+C19+D19)*I19,Q30)</f>
        <v>input #</v>
      </c>
      <c r="Q30" s="62" t="s">
        <v>4</v>
      </c>
      <c r="R30" s="19"/>
      <c r="S30" s="19"/>
      <c r="T30" s="19"/>
      <c r="U30" s="19"/>
      <c r="V30" s="19"/>
      <c r="W30" s="19"/>
    </row>
    <row r="31" spans="1:46" x14ac:dyDescent="0.25">
      <c r="A31" s="46"/>
      <c r="B31" s="46"/>
      <c r="C31" s="46"/>
      <c r="D31" s="46"/>
      <c r="E31" s="46"/>
      <c r="F31" s="46"/>
      <c r="G31" s="46"/>
      <c r="H31" s="46"/>
      <c r="I31" s="46"/>
      <c r="K31" s="61" t="str">
        <f>IF(I11=3,(D17/(B17+C17+D17)*I54),K32)</f>
        <v>input #</v>
      </c>
      <c r="M31" s="12" t="str">
        <f>IF(I11=2,+(B16/(B16+C16+D16)*F59*D9/2000)+(C16/(B16+C16+D16)*F59*D10/2000)+(D16/(B16+C16+D16)*F59*D11/2000),N31)</f>
        <v>input #</v>
      </c>
      <c r="N31" s="12" t="str">
        <f>IF(I11=3,+(B17/(B17+C17+D17)*F59*D9/2000)+(C17/(B17+C17+D17)*F59*D10/2000)+(D17/(B17+C17+D17)*F59*D11/2000),O31)</f>
        <v>input #</v>
      </c>
      <c r="O31" s="12" t="str">
        <f>IF(I11=4,+(B18/(B18+C18+D18)*F59*D9/2000)+(C18/(B18+C18+D18)*F59*D10/2000)+(D18/(B18+C18+D18)*F59*D11/2000),P31)</f>
        <v>input #</v>
      </c>
      <c r="P31" s="62" t="str">
        <f>IF(I11=5,+(B19/(B19+C19+D19)*F59*D9/2000)+(C19/(B19+C19+D19)*F59*D10/2000)+(D19/(B19+C19+D19)*F59*D11/2000),Q31)</f>
        <v>input #</v>
      </c>
      <c r="Q31" s="62" t="s">
        <v>4</v>
      </c>
      <c r="R31" s="19"/>
      <c r="S31" s="53"/>
      <c r="T31" s="53"/>
      <c r="U31" s="53"/>
      <c r="V31" s="19"/>
      <c r="W31" s="19"/>
    </row>
    <row r="32" spans="1:46" x14ac:dyDescent="0.25">
      <c r="A32" s="46"/>
      <c r="B32" s="46"/>
      <c r="C32" s="46"/>
      <c r="D32" s="46"/>
      <c r="E32" s="63"/>
      <c r="F32" s="63"/>
      <c r="G32" s="46"/>
      <c r="H32" s="46"/>
      <c r="I32" s="46"/>
      <c r="K32" s="61" t="str">
        <f>IF(I11=4,(D18/(B18+C18+D18)*I54),K33)</f>
        <v>input #</v>
      </c>
      <c r="P32" s="2"/>
      <c r="Q32" s="2"/>
      <c r="R32" s="19"/>
      <c r="S32" s="19"/>
      <c r="T32" s="19"/>
      <c r="U32" s="19"/>
      <c r="V32" s="19"/>
      <c r="W32" s="19"/>
      <c r="AQ32" s="64"/>
      <c r="AR32" s="64"/>
      <c r="AS32" s="64"/>
      <c r="AT32" s="64"/>
    </row>
    <row r="33" spans="1:46" x14ac:dyDescent="0.25">
      <c r="A33" s="46"/>
      <c r="B33" s="46"/>
      <c r="C33" s="46"/>
      <c r="D33" s="46"/>
      <c r="E33" s="63"/>
      <c r="F33" s="63"/>
      <c r="G33" s="46"/>
      <c r="H33" s="46"/>
      <c r="I33" s="46"/>
      <c r="K33" s="61" t="str">
        <f>IF(I11=5,(D19/(B19+C19+D19)*I54),K34)</f>
        <v>input #</v>
      </c>
      <c r="M33" s="1"/>
      <c r="N33" s="1"/>
      <c r="O33" s="1"/>
      <c r="R33" s="19"/>
      <c r="S33" s="19"/>
      <c r="T33" s="19"/>
      <c r="U33" s="19"/>
      <c r="V33" s="19"/>
      <c r="W33" s="19"/>
      <c r="AQ33" s="64"/>
      <c r="AR33" s="64"/>
      <c r="AS33" s="64"/>
      <c r="AT33" s="64"/>
    </row>
    <row r="34" spans="1:46" x14ac:dyDescent="0.25">
      <c r="A34" s="46"/>
      <c r="B34" s="46"/>
      <c r="C34" s="46"/>
      <c r="D34" s="46"/>
      <c r="E34" s="46"/>
      <c r="F34" s="46"/>
      <c r="G34" s="46"/>
      <c r="H34" s="46"/>
      <c r="I34" s="46"/>
      <c r="K34" s="12" t="s">
        <v>4</v>
      </c>
      <c r="P34" s="2"/>
      <c r="Q34" s="2"/>
      <c r="R34" s="19"/>
      <c r="S34" s="19"/>
      <c r="T34" s="19"/>
      <c r="U34" s="19"/>
      <c r="V34" s="19"/>
      <c r="W34" s="19"/>
      <c r="AQ34" s="64"/>
      <c r="AR34" s="64"/>
      <c r="AS34" s="64"/>
      <c r="AT34" s="64"/>
    </row>
    <row r="35" spans="1:46" x14ac:dyDescent="0.25">
      <c r="A35" s="46"/>
      <c r="B35" s="46"/>
      <c r="C35" s="46"/>
      <c r="D35" s="46"/>
      <c r="E35" s="46"/>
      <c r="F35" s="46"/>
      <c r="G35" s="46"/>
      <c r="H35" s="46"/>
      <c r="I35" s="46"/>
      <c r="K35" s="1"/>
      <c r="L35" s="1"/>
      <c r="M35" s="1"/>
      <c r="N35" s="1"/>
      <c r="O35" s="1"/>
      <c r="R35" s="19"/>
      <c r="S35" s="19"/>
      <c r="T35" s="19"/>
      <c r="U35" s="19"/>
      <c r="V35" s="19"/>
      <c r="W35" s="19"/>
      <c r="AQ35" s="64"/>
      <c r="AR35" s="64"/>
      <c r="AS35" s="64"/>
      <c r="AT35" s="64"/>
    </row>
    <row r="36" spans="1:46" x14ac:dyDescent="0.25">
      <c r="A36" s="46"/>
      <c r="B36" s="46"/>
      <c r="C36" s="46"/>
      <c r="D36" s="46"/>
      <c r="E36" s="46"/>
      <c r="F36" s="46"/>
      <c r="G36" s="46"/>
      <c r="H36" s="46"/>
      <c r="I36" s="46"/>
      <c r="K36" s="1"/>
      <c r="L36" s="1"/>
      <c r="M36" s="1"/>
      <c r="N36" s="1"/>
      <c r="O36" s="1"/>
      <c r="R36" s="19"/>
      <c r="S36" s="19"/>
      <c r="T36" s="19"/>
      <c r="U36" s="19"/>
      <c r="V36" s="19"/>
      <c r="W36" s="19"/>
      <c r="AQ36" s="64"/>
      <c r="AR36" s="64"/>
      <c r="AS36" s="64"/>
      <c r="AT36" s="64"/>
    </row>
    <row r="37" spans="1:46" x14ac:dyDescent="0.25">
      <c r="A37" s="46"/>
      <c r="B37" s="46"/>
      <c r="C37" s="46"/>
      <c r="D37" s="46"/>
      <c r="E37" s="46"/>
      <c r="F37" s="46"/>
      <c r="G37" s="46"/>
      <c r="H37" s="46"/>
      <c r="I37" s="46"/>
      <c r="K37" s="1"/>
      <c r="L37" s="1"/>
      <c r="M37" s="1"/>
      <c r="N37" s="1"/>
      <c r="O37" s="1"/>
      <c r="R37" s="19"/>
      <c r="S37" s="19"/>
      <c r="T37" s="19"/>
      <c r="U37" s="19"/>
      <c r="V37" s="19"/>
      <c r="W37" s="19"/>
      <c r="AQ37" s="64"/>
      <c r="AR37" s="64"/>
      <c r="AS37" s="64"/>
      <c r="AT37" s="64"/>
    </row>
    <row r="38" spans="1:46" x14ac:dyDescent="0.25">
      <c r="A38" s="46"/>
      <c r="B38" s="46"/>
      <c r="C38" s="46"/>
      <c r="D38" s="46"/>
      <c r="E38" s="46"/>
      <c r="F38" s="46"/>
      <c r="G38" s="46"/>
      <c r="H38" s="46"/>
      <c r="I38" s="46"/>
      <c r="P38" s="2"/>
      <c r="Q38" s="2"/>
      <c r="R38" s="19"/>
      <c r="S38" s="19"/>
      <c r="T38" s="19"/>
      <c r="U38" s="19"/>
      <c r="V38" s="19"/>
      <c r="W38" s="19"/>
      <c r="AQ38" s="64"/>
      <c r="AR38" s="64"/>
      <c r="AS38" s="64"/>
      <c r="AT38" s="64"/>
    </row>
    <row r="39" spans="1:46" x14ac:dyDescent="0.25">
      <c r="A39" s="46"/>
      <c r="B39" s="46"/>
      <c r="C39" s="46"/>
      <c r="D39" s="46"/>
      <c r="E39" s="46"/>
      <c r="F39" s="46"/>
      <c r="G39" s="46"/>
      <c r="H39" s="46"/>
      <c r="I39" s="46"/>
      <c r="P39" s="21"/>
      <c r="Q39" s="21"/>
      <c r="R39" s="19"/>
      <c r="S39" s="19"/>
      <c r="T39" s="19"/>
      <c r="U39" s="19"/>
      <c r="V39" s="19"/>
      <c r="W39" s="19"/>
      <c r="AQ39" s="64"/>
      <c r="AR39" s="64"/>
      <c r="AS39" s="64"/>
      <c r="AT39" s="64"/>
    </row>
    <row r="40" spans="1:46" x14ac:dyDescent="0.25">
      <c r="A40" s="46"/>
      <c r="B40" s="46"/>
      <c r="C40" s="46"/>
      <c r="D40" s="46"/>
      <c r="E40" s="46"/>
      <c r="F40" s="46"/>
      <c r="G40" s="46"/>
      <c r="H40" s="46"/>
      <c r="I40" s="46"/>
      <c r="K40" s="1"/>
      <c r="L40" s="1"/>
      <c r="M40" s="1"/>
      <c r="N40" s="1"/>
      <c r="O40" s="1"/>
      <c r="R40" s="19"/>
      <c r="S40" s="19"/>
      <c r="T40" s="19"/>
      <c r="U40" s="19"/>
      <c r="V40" s="19"/>
      <c r="W40" s="19"/>
      <c r="AQ40" s="64"/>
      <c r="AR40" s="64"/>
      <c r="AS40" s="64"/>
      <c r="AT40" s="64"/>
    </row>
    <row r="41" spans="1:46" x14ac:dyDescent="0.25">
      <c r="A41" s="46"/>
      <c r="B41" s="46"/>
      <c r="C41" s="46"/>
      <c r="D41" s="46"/>
      <c r="E41" s="46"/>
      <c r="F41" s="46"/>
      <c r="G41" s="46"/>
      <c r="H41" s="46"/>
      <c r="I41" s="46"/>
      <c r="P41" s="21"/>
      <c r="Q41" s="21"/>
      <c r="R41" s="19"/>
      <c r="S41" s="19"/>
      <c r="T41" s="19"/>
      <c r="U41" s="19"/>
      <c r="V41" s="19"/>
      <c r="W41" s="19"/>
      <c r="AQ41" s="64"/>
      <c r="AR41" s="64"/>
      <c r="AS41" s="64"/>
      <c r="AT41" s="64"/>
    </row>
    <row r="42" spans="1:46" x14ac:dyDescent="0.25">
      <c r="A42" s="46"/>
      <c r="B42" s="46"/>
      <c r="C42" s="46"/>
      <c r="D42" s="46"/>
      <c r="E42" s="46"/>
      <c r="F42" s="46"/>
      <c r="G42" s="46"/>
      <c r="H42" s="46"/>
      <c r="I42" s="46"/>
      <c r="P42" s="19"/>
      <c r="Q42" s="19"/>
      <c r="R42" s="19"/>
      <c r="S42" s="19"/>
      <c r="T42" s="19"/>
      <c r="U42" s="19"/>
      <c r="V42" s="19"/>
      <c r="W42" s="19"/>
      <c r="AQ42" s="64"/>
      <c r="AR42" s="64"/>
      <c r="AS42" s="64"/>
      <c r="AT42" s="64"/>
    </row>
    <row r="43" spans="1:46" x14ac:dyDescent="0.25">
      <c r="A43" s="46"/>
      <c r="B43" s="46"/>
      <c r="C43" s="46"/>
      <c r="D43" s="46"/>
      <c r="E43" s="46"/>
      <c r="F43" s="46"/>
      <c r="G43" s="46"/>
      <c r="H43" s="46"/>
      <c r="I43" s="46"/>
      <c r="P43" s="19"/>
      <c r="Q43" s="19"/>
      <c r="R43" s="19"/>
      <c r="S43" s="19"/>
      <c r="T43" s="19"/>
      <c r="U43" s="19"/>
      <c r="V43" s="19"/>
      <c r="W43" s="19"/>
      <c r="AQ43" s="64"/>
      <c r="AR43" s="64"/>
      <c r="AS43" s="64"/>
      <c r="AT43" s="64"/>
    </row>
    <row r="44" spans="1:46" x14ac:dyDescent="0.25">
      <c r="A44" s="46"/>
      <c r="B44" s="46"/>
      <c r="C44" s="46"/>
      <c r="D44" s="46"/>
      <c r="E44" s="46"/>
      <c r="F44" s="46"/>
      <c r="G44" s="46"/>
      <c r="H44" s="46"/>
      <c r="I44" s="46"/>
      <c r="P44" s="19"/>
      <c r="Q44" s="19"/>
      <c r="R44" s="19"/>
      <c r="S44" s="19"/>
      <c r="T44" s="19"/>
      <c r="U44" s="19"/>
      <c r="V44" s="19"/>
      <c r="W44" s="19"/>
      <c r="AQ44" s="64"/>
      <c r="AR44" s="64"/>
      <c r="AS44" s="64"/>
      <c r="AT44" s="64"/>
    </row>
    <row r="45" spans="1:46" x14ac:dyDescent="0.25">
      <c r="A45" s="46"/>
      <c r="B45" s="46"/>
      <c r="C45" s="46"/>
      <c r="D45" s="46"/>
      <c r="E45" s="46"/>
      <c r="F45" s="46"/>
      <c r="G45" s="46"/>
      <c r="H45" s="46"/>
      <c r="I45" s="46"/>
      <c r="P45" s="19"/>
      <c r="Q45" s="19"/>
      <c r="R45" s="19"/>
      <c r="S45" s="19"/>
      <c r="T45" s="19"/>
      <c r="U45" s="19"/>
      <c r="V45" s="19"/>
      <c r="W45" s="19"/>
      <c r="AQ45" s="64"/>
      <c r="AR45" s="64"/>
      <c r="AS45" s="64"/>
      <c r="AT45" s="64"/>
    </row>
    <row r="46" spans="1:46" x14ac:dyDescent="0.25">
      <c r="A46" s="46"/>
      <c r="B46" s="46"/>
      <c r="C46" s="46"/>
      <c r="D46" s="46"/>
      <c r="E46" s="46"/>
      <c r="F46" s="46"/>
      <c r="G46" s="46"/>
      <c r="H46" s="46"/>
      <c r="I46" s="46"/>
      <c r="P46" s="19"/>
      <c r="Q46" s="19"/>
      <c r="R46" s="19"/>
      <c r="S46" s="19"/>
      <c r="T46" s="19"/>
      <c r="U46" s="19"/>
      <c r="V46" s="19"/>
      <c r="W46" s="19"/>
      <c r="AQ46" s="64"/>
      <c r="AR46" s="64"/>
      <c r="AS46" s="64"/>
      <c r="AT46" s="64"/>
    </row>
    <row r="47" spans="1:46" x14ac:dyDescent="0.25">
      <c r="A47" s="46"/>
      <c r="B47" s="46"/>
      <c r="C47" s="46"/>
      <c r="D47" s="46"/>
      <c r="E47" s="46"/>
      <c r="F47" s="46"/>
      <c r="G47" s="46"/>
      <c r="H47" s="46"/>
      <c r="I47" s="46"/>
      <c r="P47" s="19"/>
      <c r="Q47" s="19"/>
      <c r="R47" s="19"/>
      <c r="S47" s="19"/>
      <c r="T47" s="19"/>
      <c r="U47" s="19"/>
      <c r="V47" s="19"/>
      <c r="W47" s="19"/>
      <c r="AQ47" s="64"/>
      <c r="AR47" s="64"/>
      <c r="AS47" s="64"/>
      <c r="AT47" s="64"/>
    </row>
    <row r="48" spans="1:46" x14ac:dyDescent="0.25">
      <c r="A48" s="39"/>
      <c r="B48" s="39"/>
      <c r="C48" s="39"/>
      <c r="D48" s="39"/>
      <c r="E48" s="39"/>
      <c r="F48" s="39"/>
      <c r="G48" s="39"/>
      <c r="H48" s="39"/>
      <c r="I48" s="39"/>
      <c r="P48" s="19"/>
      <c r="Q48" s="19"/>
      <c r="R48" s="19"/>
      <c r="S48" s="19"/>
      <c r="T48" s="19"/>
      <c r="U48" s="19"/>
      <c r="V48" s="19"/>
      <c r="W48" s="19"/>
      <c r="AQ48" s="64"/>
      <c r="AR48" s="64"/>
      <c r="AS48" s="64"/>
      <c r="AT48" s="64"/>
    </row>
    <row r="49" spans="1:46" x14ac:dyDescent="0.25">
      <c r="A49" s="39"/>
      <c r="B49" s="39"/>
      <c r="C49" s="39"/>
      <c r="D49" s="39"/>
      <c r="E49" s="39"/>
      <c r="F49" s="39"/>
      <c r="G49" s="39"/>
      <c r="H49" s="39"/>
      <c r="I49" s="39"/>
      <c r="P49" s="19"/>
      <c r="Q49" s="19"/>
      <c r="R49" s="19"/>
      <c r="S49" s="19"/>
      <c r="T49" s="19"/>
      <c r="U49" s="19"/>
      <c r="V49" s="19"/>
      <c r="W49" s="19"/>
      <c r="AQ49" s="64"/>
      <c r="AR49" s="64"/>
      <c r="AS49" s="64"/>
      <c r="AT49" s="64"/>
    </row>
    <row r="50" spans="1:46" x14ac:dyDescent="0.25">
      <c r="A50" s="40" t="s">
        <v>27</v>
      </c>
      <c r="B50" s="41"/>
      <c r="C50" s="42"/>
      <c r="D50" s="42"/>
      <c r="E50" s="41"/>
      <c r="F50" s="65">
        <f>I11</f>
        <v>1</v>
      </c>
      <c r="G50" s="41"/>
      <c r="H50" s="41"/>
      <c r="I50" s="66"/>
      <c r="P50" s="19"/>
      <c r="Q50" s="19"/>
      <c r="R50" s="19"/>
      <c r="S50" s="19"/>
      <c r="T50" s="19"/>
      <c r="U50" s="19"/>
      <c r="V50" s="19"/>
      <c r="W50" s="19"/>
      <c r="AQ50" s="64"/>
      <c r="AR50" s="64"/>
      <c r="AS50" s="64"/>
      <c r="AT50" s="64"/>
    </row>
    <row r="51" spans="1:46" x14ac:dyDescent="0.25">
      <c r="A51" s="67"/>
      <c r="B51" s="45" t="s">
        <v>6</v>
      </c>
      <c r="C51" s="45" t="s">
        <v>44</v>
      </c>
      <c r="D51" s="45" t="s">
        <v>7</v>
      </c>
      <c r="E51" s="46"/>
      <c r="F51" s="45"/>
      <c r="G51" s="46"/>
      <c r="H51" s="45" t="s">
        <v>28</v>
      </c>
      <c r="I51" s="68"/>
      <c r="P51" s="69"/>
      <c r="Q51" s="69"/>
      <c r="R51" s="69"/>
      <c r="S51" s="69"/>
      <c r="T51" s="69"/>
      <c r="U51" s="69"/>
      <c r="V51" s="69"/>
      <c r="W51" s="19"/>
      <c r="AQ51" s="64"/>
      <c r="AR51" s="64"/>
      <c r="AS51" s="64"/>
      <c r="AT51" s="64"/>
    </row>
    <row r="52" spans="1:46" x14ac:dyDescent="0.25">
      <c r="A52" s="67"/>
      <c r="B52" s="70">
        <f>B14</f>
        <v>0</v>
      </c>
      <c r="C52" s="50">
        <f>C14</f>
        <v>0</v>
      </c>
      <c r="D52" s="70">
        <f>D14</f>
        <v>0</v>
      </c>
      <c r="E52" s="46"/>
      <c r="F52" s="51">
        <f>B52*D9/2000+C52*D10/2000+D52*D11/2000</f>
        <v>0</v>
      </c>
      <c r="G52" s="46"/>
      <c r="H52" s="50">
        <f>I14</f>
        <v>0</v>
      </c>
      <c r="I52" s="68"/>
      <c r="AQ52" s="64"/>
      <c r="AR52" s="64"/>
      <c r="AS52" s="64"/>
      <c r="AT52" s="64"/>
    </row>
    <row r="53" spans="1:46" x14ac:dyDescent="0.25">
      <c r="A53" s="67"/>
      <c r="B53" s="70" t="e">
        <f>IF(I11=1,(B15/(B15+C15+D15)*I54),K19)</f>
        <v>#DIV/0!</v>
      </c>
      <c r="C53" s="70" t="e">
        <f>IF(I11=1,(C15/(B15+C15+D15)*I54),K20)</f>
        <v>#DIV/0!</v>
      </c>
      <c r="D53" s="70" t="e">
        <f>IF(I11=1,(D15/(B15+C15+D15)*I54),K30)</f>
        <v>#DIV/0!</v>
      </c>
      <c r="E53" s="46"/>
      <c r="F53" s="51" t="e">
        <f>B53*(D9/2000)+C53*(D10/2000)+D53*(D11/2000)</f>
        <v>#DIV/0!</v>
      </c>
      <c r="G53" s="46"/>
      <c r="H53" s="70" t="e">
        <f>IF(I11=1,+I54/(B15+C15+D15)*I15,K22)</f>
        <v>#DIV/0!</v>
      </c>
      <c r="I53" s="68"/>
      <c r="L53" s="71"/>
      <c r="M53" s="71"/>
      <c r="N53" s="71"/>
      <c r="O53" s="71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Q53" s="64"/>
      <c r="AR53" s="64"/>
      <c r="AS53" s="64"/>
      <c r="AT53" s="64"/>
    </row>
    <row r="54" spans="1:46" x14ac:dyDescent="0.25">
      <c r="A54" s="72" t="s">
        <v>29</v>
      </c>
      <c r="B54" s="46"/>
      <c r="C54" s="46"/>
      <c r="D54" s="46"/>
      <c r="E54" s="46"/>
      <c r="F54" s="46"/>
      <c r="G54" s="46"/>
      <c r="H54" s="73"/>
      <c r="I54" s="74" t="e">
        <f>IF(I11=1,+F52/((B15/(B15+C15)*D9/2000)+(C15/(B15+C15)*D10/2000)),K8)</f>
        <v>#DIV/0!</v>
      </c>
      <c r="L54" s="71"/>
      <c r="M54" s="71"/>
      <c r="N54" s="71"/>
      <c r="O54" s="71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Q54" s="64"/>
      <c r="AR54" s="64"/>
      <c r="AS54" s="64"/>
      <c r="AT54" s="64"/>
    </row>
    <row r="55" spans="1:46" x14ac:dyDescent="0.25">
      <c r="A55" s="72" t="s">
        <v>30</v>
      </c>
      <c r="B55" s="46"/>
      <c r="C55" s="46"/>
      <c r="D55" s="46"/>
      <c r="E55" s="46"/>
      <c r="F55" s="46"/>
      <c r="G55" s="46"/>
      <c r="H55" s="73"/>
      <c r="I55" s="74" t="e">
        <f>H53</f>
        <v>#DIV/0!</v>
      </c>
      <c r="L55" s="71"/>
      <c r="M55" s="71"/>
      <c r="N55" s="71"/>
      <c r="O55" s="71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Q55" s="64"/>
      <c r="AR55" s="64"/>
      <c r="AS55" s="64"/>
      <c r="AT55" s="64"/>
    </row>
    <row r="56" spans="1:46" ht="16.5" thickBot="1" x14ac:dyDescent="0.3">
      <c r="A56" s="72" t="s">
        <v>31</v>
      </c>
      <c r="B56" s="46"/>
      <c r="C56" s="46"/>
      <c r="D56" s="46"/>
      <c r="E56" s="46"/>
      <c r="F56" s="46"/>
      <c r="G56" s="46"/>
      <c r="H56" s="73"/>
      <c r="I56" s="74">
        <f>I14</f>
        <v>0</v>
      </c>
      <c r="L56" s="71"/>
      <c r="M56" s="71"/>
      <c r="N56" s="71"/>
      <c r="O56" s="71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Q56" s="64"/>
      <c r="AR56" s="64"/>
      <c r="AS56" s="64"/>
      <c r="AT56" s="64"/>
    </row>
    <row r="57" spans="1:46" ht="16.5" thickBot="1" x14ac:dyDescent="0.3">
      <c r="A57" s="75" t="s">
        <v>32</v>
      </c>
      <c r="B57" s="59"/>
      <c r="C57" s="59"/>
      <c r="D57" s="59"/>
      <c r="E57" s="59"/>
      <c r="F57" s="59"/>
      <c r="G57" s="59"/>
      <c r="H57" s="76"/>
      <c r="I57" s="77" t="e">
        <f>I55-I56</f>
        <v>#DIV/0!</v>
      </c>
      <c r="L57" s="71"/>
      <c r="M57" s="71"/>
      <c r="N57" s="71"/>
      <c r="O57" s="71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Q57" s="64"/>
      <c r="AR57" s="64"/>
      <c r="AS57" s="64"/>
      <c r="AT57" s="64"/>
    </row>
    <row r="58" spans="1:46" x14ac:dyDescent="0.25">
      <c r="A58" s="39"/>
      <c r="B58" s="78"/>
      <c r="C58" s="39"/>
      <c r="D58" s="39"/>
      <c r="E58" s="39"/>
      <c r="F58" s="39"/>
      <c r="G58" s="39"/>
      <c r="H58" s="39"/>
      <c r="I58" s="39"/>
      <c r="K58" s="71"/>
      <c r="L58" s="71"/>
      <c r="M58" s="71"/>
      <c r="N58" s="71"/>
      <c r="O58" s="71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Q58" s="64"/>
      <c r="AR58" s="64"/>
      <c r="AS58" s="64"/>
      <c r="AT58" s="64"/>
    </row>
    <row r="59" spans="1:46" x14ac:dyDescent="0.25">
      <c r="A59" s="79" t="s">
        <v>33</v>
      </c>
      <c r="B59" s="41"/>
      <c r="C59" s="41"/>
      <c r="D59" s="41"/>
      <c r="E59" s="41"/>
      <c r="F59" s="80">
        <v>500</v>
      </c>
      <c r="G59" s="81" t="s">
        <v>34</v>
      </c>
      <c r="H59" s="81" t="s">
        <v>35</v>
      </c>
      <c r="I59" s="82">
        <f>I11</f>
        <v>1</v>
      </c>
      <c r="AQ59" s="64"/>
      <c r="AR59" s="64"/>
      <c r="AS59" s="64"/>
      <c r="AT59" s="64"/>
    </row>
    <row r="60" spans="1:46" x14ac:dyDescent="0.25">
      <c r="A60" s="72" t="s">
        <v>46</v>
      </c>
      <c r="B60" s="46"/>
      <c r="C60" s="63"/>
      <c r="D60" s="63"/>
      <c r="E60" s="46"/>
      <c r="F60" s="46"/>
      <c r="G60" s="46"/>
      <c r="H60" s="46"/>
      <c r="I60" s="74" t="e">
        <f>IF(I11=1,+F59/(B15+C15+D15)*I15,M30)</f>
        <v>#DIV/0!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</row>
    <row r="61" spans="1:46" x14ac:dyDescent="0.25">
      <c r="A61" s="72" t="s">
        <v>47</v>
      </c>
      <c r="B61" s="46"/>
      <c r="C61" s="46"/>
      <c r="D61" s="46"/>
      <c r="E61" s="46"/>
      <c r="F61" s="46"/>
      <c r="G61" s="46"/>
      <c r="H61" s="46"/>
      <c r="I61" s="52" t="e">
        <f>IF(I11=1,+(B15/(B15+C15+D15)*F59*D9/2000)+(C15/(B15+C15+D15)*F59*D10/2000)+(D15/(B15+C15+D15)*F59*D11/2000),M31)</f>
        <v>#DIV/0!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</row>
    <row r="62" spans="1:46" x14ac:dyDescent="0.25">
      <c r="A62" s="72" t="s">
        <v>48</v>
      </c>
      <c r="B62" s="46"/>
      <c r="C62" s="47"/>
      <c r="D62" s="47"/>
      <c r="E62" s="46"/>
      <c r="F62" s="47"/>
      <c r="G62" s="46"/>
      <c r="H62" s="51" t="e">
        <f>I60/I14*E23</f>
        <v>#DIV/0!</v>
      </c>
      <c r="I62" s="52" t="e">
        <f>I61-H62</f>
        <v>#DIV/0!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</row>
    <row r="63" spans="1:46" x14ac:dyDescent="0.25">
      <c r="A63" s="83" t="s">
        <v>49</v>
      </c>
      <c r="B63" s="59"/>
      <c r="C63" s="84"/>
      <c r="D63" s="84"/>
      <c r="E63" s="59"/>
      <c r="F63" s="58"/>
      <c r="G63" s="59"/>
      <c r="H63" s="84" t="e">
        <f>I61/E23*I14</f>
        <v>#DIV/0!</v>
      </c>
      <c r="I63" s="85" t="e">
        <f>H63-I60</f>
        <v>#DIV/0!</v>
      </c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</row>
    <row r="64" spans="1:46" x14ac:dyDescent="0.25">
      <c r="A64" s="86"/>
      <c r="B64" s="86"/>
      <c r="C64" s="86"/>
      <c r="D64" s="86"/>
      <c r="E64" s="86"/>
      <c r="F64" s="86"/>
      <c r="G64" s="86"/>
      <c r="H64" s="86"/>
      <c r="I64" s="86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</row>
    <row r="65" spans="1:46" x14ac:dyDescent="0.25">
      <c r="A65" s="86"/>
      <c r="B65" s="86"/>
      <c r="C65" s="86"/>
      <c r="D65" s="86"/>
      <c r="E65" s="86"/>
      <c r="F65" s="86"/>
      <c r="G65" s="86"/>
      <c r="H65" s="86"/>
      <c r="I65" s="86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</row>
    <row r="66" spans="1:46" x14ac:dyDescent="0.25"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</row>
    <row r="67" spans="1:46" ht="97.5" customHeight="1" x14ac:dyDescent="0.25">
      <c r="A67" s="106" t="s">
        <v>50</v>
      </c>
      <c r="B67" s="106"/>
      <c r="C67" s="106"/>
      <c r="D67" s="106"/>
      <c r="E67" s="106"/>
      <c r="F67" s="106"/>
      <c r="G67" s="106"/>
      <c r="H67" s="106"/>
      <c r="I67" s="106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</row>
    <row r="68" spans="1:46" x14ac:dyDescent="0.25">
      <c r="A68" s="105"/>
      <c r="B68" s="87"/>
      <c r="C68" s="87"/>
      <c r="D68" s="87"/>
      <c r="E68" s="87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</row>
    <row r="69" spans="1:46" ht="48.75" customHeight="1" x14ac:dyDescent="0.25">
      <c r="A69" s="107" t="s">
        <v>51</v>
      </c>
      <c r="B69" s="107"/>
      <c r="C69" s="107"/>
      <c r="D69" s="107"/>
      <c r="E69" s="107"/>
      <c r="F69" s="107"/>
      <c r="G69" s="107"/>
      <c r="H69" s="107"/>
      <c r="I69" s="107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</row>
    <row r="70" spans="1:46" x14ac:dyDescent="0.25">
      <c r="B70" s="87"/>
      <c r="C70" s="88"/>
      <c r="D70" s="87"/>
      <c r="E70" s="87"/>
      <c r="G70" s="64"/>
      <c r="L70" s="89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</row>
    <row r="71" spans="1:46" x14ac:dyDescent="0.25">
      <c r="B71" s="87"/>
      <c r="C71" s="88"/>
      <c r="D71" s="87"/>
      <c r="E71" s="87"/>
      <c r="G71" s="64"/>
    </row>
    <row r="72" spans="1:46" x14ac:dyDescent="0.25">
      <c r="B72" s="87"/>
      <c r="C72" s="87"/>
      <c r="D72" s="87"/>
      <c r="E72" s="87"/>
      <c r="G72" s="64"/>
      <c r="L72" s="90"/>
    </row>
    <row r="73" spans="1:46" x14ac:dyDescent="0.25">
      <c r="G73" s="64"/>
    </row>
    <row r="74" spans="1:46" x14ac:dyDescent="0.25">
      <c r="G74" s="64"/>
      <c r="L74" s="89"/>
    </row>
    <row r="75" spans="1:46" x14ac:dyDescent="0.25">
      <c r="B75" s="64"/>
      <c r="C75" s="64"/>
      <c r="D75" s="64"/>
      <c r="E75" s="64"/>
      <c r="F75" s="64"/>
      <c r="G75" s="64"/>
    </row>
    <row r="76" spans="1:46" x14ac:dyDescent="0.25">
      <c r="B76" s="64"/>
      <c r="C76" s="64"/>
      <c r="D76" s="64"/>
      <c r="E76" s="64"/>
      <c r="F76" s="64"/>
      <c r="G76" s="64"/>
      <c r="L76" s="90"/>
    </row>
    <row r="77" spans="1:46" x14ac:dyDescent="0.25">
      <c r="B77" s="64"/>
      <c r="C77" s="64"/>
      <c r="D77" s="64"/>
      <c r="E77" s="91"/>
      <c r="F77" s="64"/>
      <c r="G77" s="64"/>
      <c r="L77" s="92"/>
    </row>
    <row r="78" spans="1:46" x14ac:dyDescent="0.25">
      <c r="A78" s="46"/>
      <c r="B78" s="46"/>
      <c r="C78" s="46"/>
      <c r="D78" s="46"/>
      <c r="I78" s="93"/>
      <c r="N78" s="94"/>
    </row>
    <row r="79" spans="1:46" x14ac:dyDescent="0.25">
      <c r="A79" s="46"/>
      <c r="B79" s="46"/>
      <c r="C79" s="46"/>
      <c r="D79" s="46"/>
      <c r="E79" s="95"/>
      <c r="F79" s="95"/>
      <c r="G79" s="95"/>
      <c r="I79" s="93"/>
      <c r="K79" s="61"/>
      <c r="N79" s="94"/>
    </row>
    <row r="80" spans="1:46" x14ac:dyDescent="0.25">
      <c r="A80" s="46"/>
      <c r="B80" s="46"/>
      <c r="C80" s="46"/>
      <c r="D80" s="46"/>
      <c r="E80" s="96"/>
      <c r="F80" s="96"/>
      <c r="G80" s="96"/>
      <c r="N80" s="94"/>
    </row>
    <row r="81" spans="1:14" x14ac:dyDescent="0.25">
      <c r="A81" s="46"/>
      <c r="B81" s="46"/>
      <c r="C81" s="46"/>
      <c r="D81" s="46"/>
      <c r="L81" s="97"/>
      <c r="N81" s="94"/>
    </row>
    <row r="82" spans="1:14" x14ac:dyDescent="0.25">
      <c r="A82" s="46"/>
      <c r="B82" s="46"/>
      <c r="C82" s="46"/>
      <c r="D82" s="46"/>
      <c r="E82" s="54"/>
      <c r="F82" s="54"/>
      <c r="G82" s="54"/>
      <c r="I82" s="54"/>
      <c r="J82" s="54"/>
      <c r="K82" s="98"/>
      <c r="N82" s="94"/>
    </row>
    <row r="83" spans="1:14" x14ac:dyDescent="0.25">
      <c r="A83" s="46"/>
      <c r="B83" s="46"/>
      <c r="C83" s="46"/>
      <c r="D83" s="46"/>
      <c r="E83" s="95"/>
      <c r="G83" s="95"/>
      <c r="I83" s="93"/>
      <c r="N83" s="94"/>
    </row>
    <row r="84" spans="1:14" x14ac:dyDescent="0.25">
      <c r="A84" s="46"/>
      <c r="B84" s="46"/>
      <c r="C84" s="46"/>
      <c r="D84" s="46"/>
      <c r="E84" s="95"/>
      <c r="F84" s="95"/>
      <c r="G84" s="95"/>
      <c r="I84" s="93"/>
      <c r="K84" s="61"/>
      <c r="N84" s="94"/>
    </row>
    <row r="85" spans="1:14" x14ac:dyDescent="0.25">
      <c r="A85" s="46"/>
      <c r="B85" s="46"/>
      <c r="C85" s="46"/>
      <c r="D85" s="46"/>
      <c r="N85" s="94"/>
    </row>
    <row r="86" spans="1:14" x14ac:dyDescent="0.25">
      <c r="A86" s="46"/>
      <c r="B86" s="46"/>
      <c r="C86" s="46"/>
      <c r="D86" s="46"/>
      <c r="N86" s="94"/>
    </row>
    <row r="87" spans="1:14" x14ac:dyDescent="0.25">
      <c r="A87" s="46"/>
      <c r="B87" s="46"/>
      <c r="C87" s="46"/>
      <c r="D87" s="46"/>
      <c r="N87" s="94"/>
    </row>
    <row r="88" spans="1:14" x14ac:dyDescent="0.25">
      <c r="A88" s="46"/>
      <c r="B88" s="46"/>
      <c r="C88" s="46"/>
      <c r="D88" s="46"/>
      <c r="L88" s="89"/>
      <c r="N88" s="94"/>
    </row>
    <row r="89" spans="1:14" x14ac:dyDescent="0.25">
      <c r="A89" s="46"/>
      <c r="B89" s="46"/>
      <c r="C89" s="46"/>
      <c r="D89" s="46"/>
      <c r="N89" s="94"/>
    </row>
    <row r="90" spans="1:14" x14ac:dyDescent="0.25">
      <c r="A90" s="46"/>
      <c r="B90" s="46"/>
      <c r="C90" s="46"/>
      <c r="D90" s="46"/>
      <c r="L90" s="99"/>
      <c r="N90" s="94"/>
    </row>
    <row r="91" spans="1:14" x14ac:dyDescent="0.25">
      <c r="A91" s="46"/>
      <c r="B91" s="46"/>
      <c r="C91" s="46"/>
      <c r="D91" s="46"/>
      <c r="L91" s="71"/>
      <c r="N91" s="94"/>
    </row>
    <row r="92" spans="1:14" x14ac:dyDescent="0.25">
      <c r="A92" s="46"/>
      <c r="B92" s="46"/>
      <c r="C92" s="46"/>
      <c r="D92" s="46"/>
      <c r="L92" s="100"/>
      <c r="N92" s="94"/>
    </row>
    <row r="93" spans="1:14" x14ac:dyDescent="0.25">
      <c r="A93" s="46"/>
      <c r="B93" s="46"/>
      <c r="C93" s="46"/>
      <c r="D93" s="46"/>
      <c r="L93" s="71"/>
      <c r="N93" s="94"/>
    </row>
    <row r="94" spans="1:14" x14ac:dyDescent="0.25">
      <c r="A94" s="46"/>
      <c r="B94" s="46"/>
      <c r="C94" s="46"/>
      <c r="D94" s="46"/>
      <c r="L94" s="99"/>
      <c r="N94" s="94"/>
    </row>
    <row r="95" spans="1:14" x14ac:dyDescent="0.25">
      <c r="A95" s="46"/>
      <c r="B95" s="46"/>
      <c r="C95" s="46"/>
      <c r="D95" s="46"/>
      <c r="E95" s="96"/>
      <c r="L95" s="92"/>
      <c r="N95" s="94"/>
    </row>
    <row r="96" spans="1:14" x14ac:dyDescent="0.25">
      <c r="A96" s="46"/>
      <c r="B96" s="46"/>
      <c r="C96" s="46"/>
      <c r="D96" s="46"/>
      <c r="N96" s="94"/>
    </row>
    <row r="97" spans="1:14" x14ac:dyDescent="0.25">
      <c r="A97" s="46"/>
      <c r="B97" s="46"/>
      <c r="C97" s="46"/>
      <c r="D97" s="46"/>
      <c r="N97" s="94"/>
    </row>
    <row r="98" spans="1:14" x14ac:dyDescent="0.25">
      <c r="A98" s="46"/>
      <c r="B98" s="46"/>
      <c r="C98" s="46"/>
      <c r="D98" s="46"/>
      <c r="N98" s="94"/>
    </row>
    <row r="99" spans="1:14" x14ac:dyDescent="0.25">
      <c r="A99" s="46"/>
      <c r="B99" s="46"/>
      <c r="C99" s="46"/>
      <c r="D99" s="46"/>
      <c r="N99" s="94"/>
    </row>
    <row r="100" spans="1:14" x14ac:dyDescent="0.25">
      <c r="A100" s="46"/>
      <c r="B100" s="46"/>
      <c r="C100" s="46"/>
      <c r="D100" s="46"/>
      <c r="N100" s="94"/>
    </row>
    <row r="101" spans="1:14" x14ac:dyDescent="0.25">
      <c r="A101" s="46"/>
      <c r="B101" s="46"/>
      <c r="C101" s="46"/>
      <c r="D101" s="46"/>
      <c r="N101" s="94"/>
    </row>
    <row r="102" spans="1:14" x14ac:dyDescent="0.25">
      <c r="A102" s="46"/>
      <c r="B102" s="46"/>
      <c r="C102" s="46"/>
      <c r="D102" s="46"/>
      <c r="N102" s="94"/>
    </row>
    <row r="103" spans="1:14" x14ac:dyDescent="0.25">
      <c r="A103" s="46"/>
      <c r="B103" s="46"/>
      <c r="C103" s="46"/>
      <c r="D103" s="46"/>
      <c r="N103" s="94"/>
    </row>
    <row r="104" spans="1:14" x14ac:dyDescent="0.25">
      <c r="A104" s="46"/>
      <c r="B104" s="46"/>
      <c r="C104" s="46"/>
      <c r="D104" s="46"/>
      <c r="N104" s="94"/>
    </row>
    <row r="105" spans="1:14" x14ac:dyDescent="0.25">
      <c r="A105" s="46"/>
      <c r="B105" s="46"/>
      <c r="C105" s="46"/>
      <c r="D105" s="46"/>
      <c r="N105" s="94"/>
    </row>
    <row r="106" spans="1:14" x14ac:dyDescent="0.25">
      <c r="A106" s="46"/>
      <c r="B106" s="46"/>
      <c r="C106" s="46"/>
      <c r="D106" s="46"/>
      <c r="N106" s="94"/>
    </row>
    <row r="107" spans="1:14" x14ac:dyDescent="0.25">
      <c r="A107" s="46"/>
      <c r="B107" s="46"/>
      <c r="C107" s="46"/>
      <c r="D107" s="46"/>
      <c r="N107" s="94"/>
    </row>
    <row r="108" spans="1:14" x14ac:dyDescent="0.25">
      <c r="A108" s="46"/>
      <c r="B108" s="46"/>
      <c r="C108" s="46"/>
      <c r="D108" s="46"/>
      <c r="N108" s="94"/>
    </row>
    <row r="109" spans="1:14" x14ac:dyDescent="0.25">
      <c r="A109" s="46"/>
      <c r="B109" s="46"/>
      <c r="C109" s="46"/>
      <c r="D109" s="46"/>
      <c r="N109" s="94"/>
    </row>
    <row r="110" spans="1:14" x14ac:dyDescent="0.25">
      <c r="A110" s="46"/>
      <c r="B110" s="46"/>
      <c r="C110" s="46"/>
      <c r="D110" s="46"/>
      <c r="N110" s="94"/>
    </row>
    <row r="111" spans="1:14" x14ac:dyDescent="0.25">
      <c r="A111" s="46"/>
      <c r="B111" s="46"/>
      <c r="C111" s="46"/>
      <c r="D111" s="46"/>
      <c r="N111" s="94"/>
    </row>
    <row r="112" spans="1:14" x14ac:dyDescent="0.25">
      <c r="A112" s="46"/>
      <c r="B112" s="46"/>
    </row>
    <row r="113" spans="1:13" x14ac:dyDescent="0.25">
      <c r="A113" s="46"/>
      <c r="B113" s="46"/>
    </row>
    <row r="114" spans="1:13" x14ac:dyDescent="0.25">
      <c r="A114" s="46"/>
      <c r="B114" s="46"/>
    </row>
    <row r="115" spans="1:13" x14ac:dyDescent="0.25">
      <c r="A115" s="46"/>
      <c r="B115" s="46"/>
    </row>
    <row r="116" spans="1:13" x14ac:dyDescent="0.25">
      <c r="A116" s="46"/>
      <c r="B116" s="46"/>
    </row>
    <row r="117" spans="1:13" x14ac:dyDescent="0.25">
      <c r="A117" s="46"/>
      <c r="B117" s="46"/>
    </row>
    <row r="118" spans="1:13" x14ac:dyDescent="0.25">
      <c r="A118" s="46"/>
      <c r="B118" s="46"/>
    </row>
    <row r="119" spans="1:13" x14ac:dyDescent="0.25">
      <c r="A119" s="46"/>
      <c r="B119" s="46"/>
    </row>
    <row r="120" spans="1:13" x14ac:dyDescent="0.25">
      <c r="A120" s="46"/>
      <c r="B120" s="46"/>
    </row>
    <row r="123" spans="1:13" x14ac:dyDescent="0.25">
      <c r="E123" s="46"/>
      <c r="F123" s="46"/>
      <c r="G123" s="46"/>
      <c r="H123" s="46"/>
      <c r="I123" s="46"/>
      <c r="J123" s="46"/>
      <c r="K123" s="94"/>
      <c r="L123" s="94"/>
      <c r="M123" s="94"/>
    </row>
    <row r="124" spans="1:13" x14ac:dyDescent="0.25">
      <c r="E124" s="46"/>
      <c r="F124" s="46"/>
      <c r="G124" s="46"/>
      <c r="H124" s="46"/>
      <c r="I124" s="46"/>
      <c r="J124" s="46"/>
      <c r="K124" s="94"/>
      <c r="L124" s="94"/>
      <c r="M124" s="94"/>
    </row>
    <row r="125" spans="1:13" x14ac:dyDescent="0.25">
      <c r="E125" s="46"/>
      <c r="F125" s="46"/>
      <c r="G125" s="46"/>
      <c r="H125" s="46"/>
      <c r="I125" s="46"/>
      <c r="J125" s="46"/>
      <c r="K125" s="94"/>
      <c r="L125" s="94"/>
      <c r="M125" s="94"/>
    </row>
    <row r="126" spans="1:13" x14ac:dyDescent="0.25">
      <c r="E126" s="46"/>
      <c r="F126" s="46"/>
      <c r="G126" s="46"/>
      <c r="H126" s="46"/>
      <c r="I126" s="46"/>
      <c r="J126" s="46"/>
      <c r="K126" s="94"/>
      <c r="L126" s="94"/>
      <c r="M126" s="94"/>
    </row>
    <row r="127" spans="1:13" x14ac:dyDescent="0.25">
      <c r="E127" s="46"/>
      <c r="F127" s="46"/>
      <c r="G127" s="46"/>
      <c r="H127" s="46"/>
      <c r="I127" s="46"/>
      <c r="J127" s="46"/>
      <c r="K127" s="94"/>
      <c r="L127" s="94"/>
      <c r="M127" s="94"/>
    </row>
    <row r="128" spans="1:13" x14ac:dyDescent="0.25">
      <c r="E128" s="46"/>
      <c r="F128" s="46"/>
      <c r="G128" s="46"/>
      <c r="H128" s="46"/>
      <c r="I128" s="46"/>
      <c r="J128" s="46"/>
      <c r="K128" s="94"/>
      <c r="L128" s="94"/>
      <c r="M128" s="94"/>
    </row>
    <row r="129" spans="5:13" x14ac:dyDescent="0.25">
      <c r="E129" s="46"/>
      <c r="F129" s="46"/>
      <c r="G129" s="46"/>
      <c r="H129" s="46"/>
      <c r="I129" s="46"/>
      <c r="J129" s="46"/>
      <c r="K129" s="94"/>
      <c r="L129" s="94"/>
      <c r="M129" s="94"/>
    </row>
    <row r="130" spans="5:13" x14ac:dyDescent="0.25">
      <c r="E130" s="46"/>
      <c r="F130" s="46"/>
      <c r="G130" s="46"/>
      <c r="H130" s="46"/>
      <c r="I130" s="46"/>
      <c r="J130" s="46"/>
      <c r="K130" s="94"/>
      <c r="L130" s="94"/>
      <c r="M130" s="94"/>
    </row>
    <row r="131" spans="5:13" x14ac:dyDescent="0.25">
      <c r="E131" s="46"/>
      <c r="F131" s="46"/>
      <c r="G131" s="46"/>
      <c r="H131" s="46"/>
      <c r="I131" s="46"/>
      <c r="J131" s="46"/>
      <c r="K131" s="94"/>
      <c r="L131" s="94"/>
      <c r="M131" s="94"/>
    </row>
    <row r="132" spans="5:13" x14ac:dyDescent="0.25">
      <c r="E132" s="46"/>
      <c r="F132" s="46"/>
      <c r="G132" s="46"/>
      <c r="H132" s="46"/>
      <c r="I132" s="46"/>
      <c r="J132" s="46"/>
      <c r="K132" s="94"/>
      <c r="L132" s="94"/>
      <c r="M132" s="94"/>
    </row>
    <row r="133" spans="5:13" x14ac:dyDescent="0.25">
      <c r="E133" s="46"/>
      <c r="F133" s="46"/>
      <c r="G133" s="46"/>
      <c r="H133" s="46"/>
      <c r="I133" s="46"/>
      <c r="J133" s="46"/>
      <c r="K133" s="94"/>
      <c r="L133" s="94"/>
      <c r="M133" s="94"/>
    </row>
    <row r="134" spans="5:13" x14ac:dyDescent="0.25">
      <c r="E134" s="46"/>
      <c r="F134" s="46"/>
      <c r="G134" s="46"/>
      <c r="H134" s="46"/>
      <c r="I134" s="46"/>
      <c r="J134" s="46"/>
      <c r="K134" s="94"/>
      <c r="L134" s="94"/>
      <c r="M134" s="94"/>
    </row>
    <row r="135" spans="5:13" x14ac:dyDescent="0.25">
      <c r="E135" s="46"/>
      <c r="F135" s="46"/>
      <c r="G135" s="46"/>
      <c r="H135" s="46"/>
      <c r="I135" s="46"/>
      <c r="J135" s="46"/>
      <c r="K135" s="94"/>
      <c r="L135" s="94"/>
      <c r="M135" s="94"/>
    </row>
    <row r="136" spans="5:13" x14ac:dyDescent="0.25">
      <c r="E136" s="46"/>
      <c r="F136" s="46"/>
      <c r="G136" s="46"/>
      <c r="H136" s="46"/>
      <c r="I136" s="46"/>
      <c r="J136" s="46"/>
      <c r="K136" s="94"/>
      <c r="L136" s="94"/>
      <c r="M136" s="94"/>
    </row>
    <row r="137" spans="5:13" x14ac:dyDescent="0.25">
      <c r="E137" s="46"/>
      <c r="F137" s="46"/>
      <c r="G137" s="46"/>
      <c r="H137" s="46"/>
      <c r="I137" s="46"/>
      <c r="J137" s="46"/>
      <c r="K137" s="94"/>
      <c r="L137" s="94"/>
      <c r="M137" s="94"/>
    </row>
    <row r="138" spans="5:13" x14ac:dyDescent="0.25">
      <c r="E138" s="46"/>
      <c r="F138" s="46"/>
      <c r="G138" s="46"/>
      <c r="H138" s="46"/>
      <c r="I138" s="46"/>
      <c r="J138" s="46"/>
      <c r="K138" s="94"/>
      <c r="L138" s="94"/>
      <c r="M138" s="94"/>
    </row>
    <row r="139" spans="5:13" x14ac:dyDescent="0.25">
      <c r="E139" s="46"/>
      <c r="F139" s="46"/>
      <c r="G139" s="46"/>
      <c r="H139" s="46"/>
      <c r="I139" s="46"/>
      <c r="J139" s="46"/>
      <c r="K139" s="94"/>
      <c r="L139" s="94"/>
      <c r="M139" s="94"/>
    </row>
    <row r="140" spans="5:13" x14ac:dyDescent="0.25">
      <c r="E140" s="46"/>
      <c r="F140" s="46"/>
      <c r="G140" s="46"/>
      <c r="H140" s="46"/>
      <c r="I140" s="46"/>
      <c r="J140" s="46"/>
      <c r="K140" s="94"/>
      <c r="L140" s="94"/>
      <c r="M140" s="94"/>
    </row>
    <row r="141" spans="5:13" x14ac:dyDescent="0.25">
      <c r="E141" s="46"/>
      <c r="F141" s="46"/>
      <c r="G141" s="46"/>
      <c r="H141" s="46"/>
      <c r="I141" s="46"/>
      <c r="J141" s="46"/>
      <c r="K141" s="94"/>
      <c r="L141" s="94"/>
      <c r="M141" s="94"/>
    </row>
    <row r="142" spans="5:13" x14ac:dyDescent="0.25">
      <c r="E142" s="46"/>
      <c r="F142" s="46"/>
      <c r="G142" s="46"/>
      <c r="H142" s="46"/>
      <c r="I142" s="46"/>
      <c r="J142" s="46"/>
      <c r="K142" s="94"/>
      <c r="L142" s="94"/>
      <c r="M142" s="94"/>
    </row>
    <row r="143" spans="5:13" x14ac:dyDescent="0.25">
      <c r="E143" s="46"/>
      <c r="F143" s="46"/>
      <c r="G143" s="46"/>
      <c r="H143" s="46"/>
      <c r="I143" s="46"/>
      <c r="J143" s="46"/>
      <c r="K143" s="94"/>
      <c r="L143" s="94"/>
      <c r="M143" s="94"/>
    </row>
    <row r="144" spans="5:13" x14ac:dyDescent="0.25">
      <c r="E144" s="46"/>
      <c r="F144" s="46"/>
      <c r="G144" s="46"/>
      <c r="H144" s="46"/>
      <c r="I144" s="46"/>
      <c r="J144" s="46"/>
      <c r="K144" s="94"/>
      <c r="L144" s="94"/>
      <c r="M144" s="94"/>
    </row>
    <row r="145" spans="5:13" x14ac:dyDescent="0.25">
      <c r="E145" s="46"/>
      <c r="F145" s="46"/>
      <c r="G145" s="46"/>
      <c r="H145" s="46"/>
      <c r="I145" s="46"/>
      <c r="J145" s="46"/>
      <c r="K145" s="94"/>
      <c r="L145" s="94"/>
      <c r="M145" s="94"/>
    </row>
    <row r="146" spans="5:13" x14ac:dyDescent="0.25">
      <c r="E146" s="46"/>
      <c r="F146" s="46"/>
      <c r="G146" s="46"/>
      <c r="H146" s="46"/>
      <c r="I146" s="46"/>
      <c r="J146" s="46"/>
      <c r="K146" s="94"/>
      <c r="L146" s="94"/>
      <c r="M146" s="94"/>
    </row>
    <row r="147" spans="5:13" x14ac:dyDescent="0.25">
      <c r="E147" s="46"/>
      <c r="F147" s="46"/>
      <c r="G147" s="46"/>
      <c r="H147" s="46"/>
      <c r="I147" s="46"/>
      <c r="J147" s="46"/>
      <c r="K147" s="94"/>
      <c r="L147" s="94"/>
      <c r="M147" s="94"/>
    </row>
    <row r="148" spans="5:13" x14ac:dyDescent="0.25">
      <c r="E148" s="46"/>
      <c r="F148" s="46"/>
      <c r="G148" s="46"/>
      <c r="H148" s="46"/>
      <c r="I148" s="46"/>
      <c r="J148" s="46"/>
      <c r="K148" s="94"/>
      <c r="L148" s="94"/>
      <c r="M148" s="94"/>
    </row>
    <row r="149" spans="5:13" x14ac:dyDescent="0.25">
      <c r="E149" s="46"/>
      <c r="F149" s="46"/>
      <c r="G149" s="46"/>
      <c r="H149" s="46"/>
      <c r="I149" s="46"/>
      <c r="J149" s="46"/>
      <c r="K149" s="94"/>
      <c r="L149" s="94"/>
      <c r="M149" s="94"/>
    </row>
    <row r="150" spans="5:13" x14ac:dyDescent="0.25">
      <c r="E150" s="46"/>
      <c r="F150" s="46"/>
      <c r="G150" s="46"/>
      <c r="H150" s="46"/>
      <c r="I150" s="46"/>
      <c r="J150" s="46"/>
      <c r="K150" s="94"/>
      <c r="L150" s="94"/>
      <c r="M150" s="94"/>
    </row>
    <row r="151" spans="5:13" x14ac:dyDescent="0.25">
      <c r="E151" s="46"/>
      <c r="F151" s="46"/>
      <c r="G151" s="46"/>
      <c r="H151" s="46"/>
      <c r="I151" s="46"/>
      <c r="J151" s="46"/>
      <c r="K151" s="94"/>
      <c r="L151" s="94"/>
      <c r="M151" s="94"/>
    </row>
    <row r="152" spans="5:13" x14ac:dyDescent="0.25">
      <c r="E152" s="46"/>
      <c r="F152" s="46"/>
      <c r="G152" s="46"/>
      <c r="H152" s="46"/>
      <c r="I152" s="46"/>
      <c r="J152" s="46"/>
      <c r="K152" s="94"/>
      <c r="L152" s="94"/>
      <c r="M152" s="94"/>
    </row>
    <row r="153" spans="5:13" x14ac:dyDescent="0.25">
      <c r="E153" s="46"/>
      <c r="F153" s="46"/>
      <c r="G153" s="46"/>
      <c r="H153" s="46"/>
      <c r="I153" s="46"/>
      <c r="J153" s="46"/>
      <c r="K153" s="94"/>
      <c r="L153" s="94"/>
      <c r="M153" s="94"/>
    </row>
    <row r="154" spans="5:13" x14ac:dyDescent="0.25">
      <c r="E154" s="46"/>
      <c r="F154" s="46"/>
      <c r="G154" s="46"/>
      <c r="H154" s="46"/>
      <c r="I154" s="46"/>
      <c r="J154" s="46"/>
      <c r="K154" s="94"/>
      <c r="L154" s="94"/>
      <c r="M154" s="94"/>
    </row>
    <row r="155" spans="5:13" x14ac:dyDescent="0.25">
      <c r="E155" s="46"/>
      <c r="F155" s="46"/>
      <c r="G155" s="46"/>
      <c r="H155" s="46"/>
      <c r="I155" s="46"/>
      <c r="J155" s="46"/>
      <c r="K155" s="94"/>
      <c r="L155" s="94"/>
      <c r="M155" s="94"/>
    </row>
    <row r="156" spans="5:13" x14ac:dyDescent="0.25">
      <c r="E156" s="46"/>
      <c r="F156" s="46"/>
      <c r="G156" s="46"/>
      <c r="H156" s="46"/>
      <c r="I156" s="46"/>
      <c r="J156" s="46"/>
      <c r="K156" s="94"/>
      <c r="L156" s="94"/>
      <c r="M156" s="94"/>
    </row>
    <row r="157" spans="5:13" x14ac:dyDescent="0.25">
      <c r="E157" s="46"/>
      <c r="F157" s="46"/>
      <c r="G157" s="46"/>
      <c r="H157" s="46"/>
      <c r="I157" s="46"/>
      <c r="J157" s="46"/>
      <c r="K157" s="94"/>
      <c r="L157" s="94"/>
      <c r="M157" s="94"/>
    </row>
    <row r="158" spans="5:13" x14ac:dyDescent="0.25">
      <c r="E158" s="46"/>
      <c r="F158" s="46"/>
      <c r="G158" s="46"/>
      <c r="H158" s="46"/>
      <c r="I158" s="46"/>
      <c r="J158" s="46"/>
      <c r="K158" s="94"/>
      <c r="L158" s="94"/>
      <c r="M158" s="94"/>
    </row>
    <row r="159" spans="5:13" x14ac:dyDescent="0.25">
      <c r="E159" s="46"/>
      <c r="F159" s="46"/>
      <c r="G159" s="46"/>
      <c r="H159" s="46"/>
      <c r="I159" s="46"/>
      <c r="J159" s="46"/>
      <c r="K159" s="94"/>
      <c r="L159" s="94"/>
      <c r="M159" s="94"/>
    </row>
    <row r="160" spans="5:13" x14ac:dyDescent="0.25">
      <c r="E160" s="46"/>
      <c r="F160" s="46"/>
      <c r="G160" s="46"/>
      <c r="H160" s="46"/>
      <c r="I160" s="46"/>
      <c r="J160" s="46"/>
      <c r="K160" s="94"/>
      <c r="L160" s="94"/>
      <c r="M160" s="94"/>
    </row>
    <row r="161" spans="5:13" x14ac:dyDescent="0.25">
      <c r="E161" s="46"/>
      <c r="F161" s="46"/>
      <c r="G161" s="46"/>
      <c r="H161" s="46"/>
      <c r="I161" s="46"/>
      <c r="J161" s="46"/>
      <c r="K161" s="94"/>
      <c r="L161" s="94"/>
      <c r="M161" s="94"/>
    </row>
    <row r="162" spans="5:13" x14ac:dyDescent="0.25">
      <c r="E162" s="46"/>
      <c r="F162" s="46"/>
      <c r="G162" s="46"/>
      <c r="H162" s="46"/>
      <c r="I162" s="46"/>
      <c r="J162" s="46"/>
      <c r="K162" s="94"/>
      <c r="L162" s="94"/>
      <c r="M162" s="94"/>
    </row>
    <row r="163" spans="5:13" x14ac:dyDescent="0.25">
      <c r="E163" s="46"/>
      <c r="F163" s="46"/>
      <c r="G163" s="46"/>
      <c r="H163" s="46"/>
      <c r="I163" s="46"/>
      <c r="J163" s="46"/>
      <c r="K163" s="94"/>
      <c r="L163" s="94"/>
      <c r="M163" s="94"/>
    </row>
    <row r="164" spans="5:13" x14ac:dyDescent="0.25">
      <c r="E164" s="46"/>
      <c r="F164" s="46"/>
      <c r="G164" s="46"/>
      <c r="H164" s="46"/>
      <c r="I164" s="46"/>
      <c r="J164" s="46"/>
      <c r="K164" s="94"/>
      <c r="L164" s="94"/>
      <c r="M164" s="94"/>
    </row>
    <row r="186" spans="5:12" x14ac:dyDescent="0.25">
      <c r="E186" s="96"/>
      <c r="F186" s="96"/>
      <c r="G186" s="96"/>
      <c r="H186" s="96"/>
    </row>
    <row r="187" spans="5:12" x14ac:dyDescent="0.25">
      <c r="E187" s="96"/>
      <c r="F187" s="96"/>
      <c r="G187" s="96"/>
      <c r="H187" s="96"/>
    </row>
    <row r="188" spans="5:12" x14ac:dyDescent="0.25">
      <c r="E188" s="96"/>
      <c r="F188" s="96"/>
      <c r="G188" s="96"/>
      <c r="H188" s="96"/>
    </row>
    <row r="189" spans="5:12" x14ac:dyDescent="0.25">
      <c r="E189" s="54"/>
      <c r="F189" s="54"/>
      <c r="G189" s="54"/>
      <c r="I189" s="54"/>
      <c r="J189" s="54"/>
      <c r="K189" s="98"/>
    </row>
    <row r="190" spans="5:12" x14ac:dyDescent="0.25">
      <c r="I190" s="93"/>
      <c r="L190" s="90"/>
    </row>
    <row r="191" spans="5:12" x14ac:dyDescent="0.25">
      <c r="E191" s="95"/>
      <c r="F191" s="95"/>
      <c r="G191" s="95"/>
      <c r="I191" s="93"/>
    </row>
    <row r="192" spans="5:12" x14ac:dyDescent="0.25">
      <c r="E192" s="96"/>
      <c r="L192" s="90"/>
    </row>
    <row r="194" spans="5:12" x14ac:dyDescent="0.25">
      <c r="L194" s="89"/>
    </row>
    <row r="195" spans="5:12" x14ac:dyDescent="0.25">
      <c r="L195" s="61"/>
    </row>
    <row r="196" spans="5:12" x14ac:dyDescent="0.25">
      <c r="L196" s="92"/>
    </row>
    <row r="202" spans="5:12" x14ac:dyDescent="0.25">
      <c r="E202" s="96"/>
      <c r="I202" s="96"/>
    </row>
    <row r="204" spans="5:12" x14ac:dyDescent="0.25">
      <c r="E204" s="54"/>
      <c r="F204" s="54"/>
      <c r="G204" s="54"/>
      <c r="I204" s="54"/>
      <c r="J204" s="54"/>
      <c r="K204" s="98"/>
    </row>
    <row r="205" spans="5:12" x14ac:dyDescent="0.25">
      <c r="I205" s="93"/>
      <c r="K205" s="101"/>
    </row>
    <row r="206" spans="5:12" x14ac:dyDescent="0.25">
      <c r="E206" s="95"/>
      <c r="F206" s="95"/>
      <c r="G206" s="95"/>
      <c r="I206" s="93"/>
      <c r="K206" s="101"/>
    </row>
    <row r="210" spans="5:12" x14ac:dyDescent="0.25">
      <c r="L210" s="89"/>
    </row>
    <row r="212" spans="5:12" x14ac:dyDescent="0.25">
      <c r="L212" s="61"/>
    </row>
    <row r="213" spans="5:12" x14ac:dyDescent="0.25">
      <c r="E213" s="96"/>
      <c r="L213" s="92"/>
    </row>
    <row r="217" spans="5:12" x14ac:dyDescent="0.25">
      <c r="E217" s="96"/>
      <c r="F217" s="96"/>
      <c r="G217" s="96"/>
      <c r="H217" s="96"/>
      <c r="L217" s="92"/>
    </row>
    <row r="219" spans="5:12" x14ac:dyDescent="0.25">
      <c r="E219" s="54"/>
      <c r="F219" s="54"/>
      <c r="G219" s="54"/>
      <c r="I219" s="54"/>
      <c r="J219" s="54"/>
      <c r="K219" s="98"/>
    </row>
    <row r="220" spans="5:12" x14ac:dyDescent="0.25">
      <c r="I220" s="93"/>
      <c r="L220" s="90"/>
    </row>
    <row r="221" spans="5:12" x14ac:dyDescent="0.25">
      <c r="I221" s="93"/>
      <c r="K221" s="61"/>
    </row>
    <row r="224" spans="5:12" x14ac:dyDescent="0.25">
      <c r="L224" s="89"/>
    </row>
    <row r="225" spans="5:12" x14ac:dyDescent="0.25">
      <c r="L225" s="61"/>
    </row>
    <row r="226" spans="5:12" x14ac:dyDescent="0.25">
      <c r="E226" s="96"/>
      <c r="L226" s="90"/>
    </row>
    <row r="227" spans="5:12" x14ac:dyDescent="0.25">
      <c r="E227" s="96"/>
      <c r="L227" s="92"/>
    </row>
  </sheetData>
  <mergeCells count="4">
    <mergeCell ref="A12:I12"/>
    <mergeCell ref="A7:I7"/>
    <mergeCell ref="A67:I67"/>
    <mergeCell ref="A69:I69"/>
  </mergeCells>
  <phoneticPr fontId="2" type="noConversion"/>
  <dataValidations xWindow="53" yWindow="264" count="18">
    <dataValidation type="whole" allowBlank="1" showInputMessage="1" showErrorMessage="1" prompt="Enter PSI" sqref="F8" xr:uid="{00000000-0002-0000-0000-000000000000}">
      <formula1>0</formula1>
      <formula2>15000</formula2>
    </dataValidation>
    <dataValidation allowBlank="1" showInputMessage="1" showErrorMessage="1" prompt="$/ton" sqref="D9 D10:D11" xr:uid="{00000000-0002-0000-0000-000001000000}"/>
    <dataValidation allowBlank="1" showInputMessage="1" showErrorMessage="1" promptTitle="Unit Cost" prompt="Compares the unit cost of all the mixes ($/yd)." sqref="E22" xr:uid="{00000000-0002-0000-0000-000002000000}"/>
    <dataValidation allowBlank="1" showInputMessage="1" showErrorMessage="1" promptTitle="Cost/reference" prompt="Compares each mix against the cost of the reference mix at 28 day strenght ($/yd0." sqref="G22" xr:uid="{00000000-0002-0000-0000-000003000000}"/>
    <dataValidation allowBlank="1" showInputMessage="1" showErrorMessage="1" promptTitle="Cost/required" prompt="Compares the cost to produce at an overdesigned ($/yd)." sqref="I22" xr:uid="{00000000-0002-0000-0000-000004000000}"/>
    <dataValidation allowBlank="1" showInputMessage="1" showErrorMessage="1" promptTitle="Designed strength" prompt="Input the designed strength" sqref="I9" xr:uid="{00000000-0002-0000-0000-000005000000}"/>
    <dataValidation type="whole" errorStyle="warning" allowBlank="1" showInputMessage="1" showErrorMessage="1" errorTitle="Overdesign" error="are you sure this is the right number" promptTitle="Overdesigned strength" prompt="Input the required overdesigned in psi" sqref="I10" xr:uid="{00000000-0002-0000-0000-000006000000}">
      <formula1>0</formula1>
      <formula2>1400</formula2>
    </dataValidation>
    <dataValidation allowBlank="1" showInputMessage="1" showErrorMessage="1" promptTitle="Mix comparrison" prompt="Input the mix # that will be compare against reference mix" sqref="I11" xr:uid="{00000000-0002-0000-0000-000007000000}"/>
    <dataValidation allowBlank="1" showInputMessage="1" showErrorMessage="1" promptTitle="Company Name" prompt=".................." sqref="A8:B8" xr:uid="{00000000-0002-0000-0000-000008000000}"/>
    <dataValidation allowBlank="1" showInputMessage="1" showErrorMessage="1" promptTitle="PC" prompt="Input lbs/yd" sqref="B13" xr:uid="{00000000-0002-0000-0000-000009000000}"/>
    <dataValidation allowBlank="1" showInputMessage="1" showErrorMessage="1" promptTitle="GranCem" prompt="Input lbs/yd" sqref="C13" xr:uid="{00000000-0002-0000-0000-00000A000000}"/>
    <dataValidation allowBlank="1" showInputMessage="1" showErrorMessage="1" promptTitle="Fly Ash" prompt="Input lbs/yd" sqref="D13" xr:uid="{00000000-0002-0000-0000-00000B000000}"/>
    <dataValidation allowBlank="1" showInputMessage="1" showErrorMessage="1" promptTitle="Reference Mix" prompt=" is what all other mixes will be compared to." sqref="A14" xr:uid="{00000000-0002-0000-0000-00000C000000}"/>
    <dataValidation allowBlank="1" showInputMessage="1" showErrorMessage="1" promptTitle="Compressive Strengths" prompt="Input test results in PSI" sqref="E13:I13" xr:uid="{00000000-0002-0000-0000-00000D000000}"/>
    <dataValidation allowBlank="1" showInputMessage="1" showErrorMessage="1" prompt="This data shows the difference in cementitious totals and strenght at equal unit costs." sqref="B50:D50" xr:uid="{00000000-0002-0000-0000-00000E000000}"/>
    <dataValidation allowBlank="1" showInputMessage="1" showErrorMessage="1" prompt="Input mix # that is being compared to reference mix in cell I5" sqref="I59 F50" xr:uid="{00000000-0002-0000-0000-00000F000000}"/>
    <dataValidation allowBlank="1" showInputMessage="1" showErrorMessage="1" promptTitle="Cost/Strength analysis" prompt="Input the lbs/cuyd" sqref="F59" xr:uid="{00000000-0002-0000-0000-000010000000}"/>
    <dataValidation allowBlank="1" showInputMessage="1" showErrorMessage="1" prompt="This chart shows the difference in cementitious totals and strenght at equal unit costs." sqref="A50" xr:uid="{00000000-0002-0000-0000-000011000000}"/>
  </dataValidations>
  <printOptions horizontalCentered="1" verticalCentered="1" gridLinesSet="0"/>
  <pageMargins left="0.25" right="0.25" top="0.5" bottom="0.5" header="0.5" footer="0.5"/>
  <pageSetup scale="83" orientation="portrait" horizontalDpi="300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45133BCB39A74A9A16694C3B4E6BAB" ma:contentTypeVersion="18" ma:contentTypeDescription="Create a new document." ma:contentTypeScope="" ma:versionID="26717021743877fd763c82a0a382ab6f">
  <xsd:schema xmlns:xsd="http://www.w3.org/2001/XMLSchema" xmlns:xs="http://www.w3.org/2001/XMLSchema" xmlns:p="http://schemas.microsoft.com/office/2006/metadata/properties" xmlns:ns1="http://schemas.microsoft.com/sharepoint/v3" xmlns:ns2="0551d5b6-f48e-455f-a471-7f96b262fe9b" xmlns:ns3="2709f0fa-3460-42e6-9a68-5733aa2501cf" targetNamespace="http://schemas.microsoft.com/office/2006/metadata/properties" ma:root="true" ma:fieldsID="49d68a036741e252434c0fb03c161bb2" ns1:_="" ns2:_="" ns3:_="">
    <xsd:import namespace="http://schemas.microsoft.com/sharepoint/v3"/>
    <xsd:import namespace="0551d5b6-f48e-455f-a471-7f96b262fe9b"/>
    <xsd:import namespace="2709f0fa-3460-42e6-9a68-5733aa2501c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1d5b6-f48e-455f-a471-7f96b262f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7e248a-833c-4064-8741-97d52dfc76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9f0fa-3460-42e6-9a68-5733aa2501cf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5822692-9df7-476f-b2a8-d5cddf35de1c}" ma:internalName="TaxCatchAll" ma:showField="CatchAllData" ma:web="2709f0fa-3460-42e6-9a68-5733aa2501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09f0fa-3460-42e6-9a68-5733aa2501cf" xsi:nil="true"/>
    <lcf76f155ced4ddcb4097134ff3c332f xmlns="0551d5b6-f48e-455f-a471-7f96b262fe9b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17EBC7-978B-47F8-8CE1-50594408348F}"/>
</file>

<file path=customXml/itemProps2.xml><?xml version="1.0" encoding="utf-8"?>
<ds:datastoreItem xmlns:ds="http://schemas.openxmlformats.org/officeDocument/2006/customXml" ds:itemID="{F728FB3A-029C-43E7-BC44-326C1BAD266C}"/>
</file>

<file path=customXml/itemProps3.xml><?xml version="1.0" encoding="utf-8"?>
<ds:datastoreItem xmlns:ds="http://schemas.openxmlformats.org/officeDocument/2006/customXml" ds:itemID="{6B907F8A-D76B-4E6A-ABBF-345EB54B0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Cement Effcy. Program</vt:lpstr>
      <vt:lpstr>'Cement Effcy. Program'!Print_Area</vt:lpstr>
      <vt:lpstr>'Cement Effcy. Program'!Print_Area_MI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 Industries, Inc.</dc:creator>
  <cp:lastModifiedBy>Drew G. Burns</cp:lastModifiedBy>
  <cp:lastPrinted>2007-03-23T12:55:18Z</cp:lastPrinted>
  <dcterms:created xsi:type="dcterms:W3CDTF">1997-04-02T22:16:53Z</dcterms:created>
  <dcterms:modified xsi:type="dcterms:W3CDTF">2022-06-06T17:08:08Z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0x0101000345133BCB39A74A9A16694C3B4E6BAB</vt:lpwstr>
  </property>
</Properties>
</file>